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19200" windowHeight="11595" tabRatio="676" activeTab="1"/>
  </bookViews>
  <sheets>
    <sheet name="Cover" sheetId="19" r:id="rId1"/>
    <sheet name="FS" sheetId="1" r:id="rId2"/>
    <sheet name="IS" sheetId="12" r:id="rId3"/>
    <sheet name="CE" sheetId="9" r:id="rId4"/>
    <sheet name="CF" sheetId="10" r:id="rId5"/>
    <sheet name="Note 3-18" sheetId="13" r:id="rId6"/>
    <sheet name="Asset Schedule" sheetId="2" state="hidden" r:id="rId7"/>
    <sheet name="Sheet2" sheetId="15" state="hidden" r:id="rId8"/>
    <sheet name="Deferred Tax" sheetId="16" state="hidden" r:id="rId9"/>
    <sheet name="Sheet1" sheetId="17" state="hidden" r:id="rId10"/>
    <sheet name="Note 19-37" sheetId="18" r:id="rId11"/>
    <sheet name="Note 35-37 " sheetId="22" r:id="rId12"/>
    <sheet name="Note-38-39" sheetId="20" r:id="rId13"/>
    <sheet name="PPE" sheetId="14" r:id="rId14"/>
  </sheets>
  <definedNames>
    <definedName name="_xlnm._FilterDatabase" localSheetId="5" hidden="1">'Note 3-18'!#REF!</definedName>
    <definedName name="_xlnm.Print_Area" localSheetId="6">'Asset Schedule'!$A$1:$K$37</definedName>
    <definedName name="_xlnm.Print_Area" localSheetId="3">CE!$A$1:$E$36</definedName>
    <definedName name="_xlnm.Print_Area" localSheetId="4">CF!$A$1:$G$40</definedName>
    <definedName name="_xlnm.Print_Area" localSheetId="0">Cover!$A$1:$J$59</definedName>
    <definedName name="_xlnm.Print_Area" localSheetId="8">'Deferred Tax'!$A$1:$H$55</definedName>
    <definedName name="_xlnm.Print_Area" localSheetId="1">FS!$A$1:$K$67</definedName>
    <definedName name="_xlnm.Print_Area" localSheetId="2">IS!$A$1:$M$60</definedName>
    <definedName name="_xlnm.Print_Area" localSheetId="10">'Note 19-37'!$A$1:$K$254</definedName>
    <definedName name="_xlnm.Print_Area" localSheetId="5">'Note 3-18'!$A$1:$L$277</definedName>
    <definedName name="_xlnm.Print_Area" localSheetId="11">'Note 35-37 '!$A$2:$I$44</definedName>
    <definedName name="_xlnm.Print_Area" localSheetId="12">'Note-38-39'!$A$1:$H$38</definedName>
    <definedName name="_xlnm.Print_Area" localSheetId="13">PPE!$A$1:$I$31</definedName>
    <definedName name="_xlnm.Print_Titles" localSheetId="10">'Note 19-37'!$3:$5</definedName>
    <definedName name="_xlnm.Print_Titles" localSheetId="5">'Note 3-18'!$5:$6</definedName>
  </definedNames>
  <calcPr calcId="152511"/>
</workbook>
</file>

<file path=xl/calcChain.xml><?xml version="1.0" encoding="utf-8"?>
<calcChain xmlns="http://schemas.openxmlformats.org/spreadsheetml/2006/main">
  <c r="E12" i="10" l="1"/>
  <c r="G163" i="18" s="1"/>
  <c r="G165" i="18" s="1"/>
  <c r="E29" i="10" s="1"/>
  <c r="C23" i="9"/>
  <c r="B23" i="9"/>
  <c r="E10" i="9"/>
  <c r="E7" i="9"/>
  <c r="C11" i="9"/>
  <c r="B11" i="9"/>
  <c r="F21" i="14"/>
  <c r="C21" i="14"/>
  <c r="D21" i="14" s="1"/>
  <c r="J9" i="13" s="1"/>
  <c r="J230" i="13"/>
  <c r="I37" i="1" s="1"/>
  <c r="G199" i="18" s="1"/>
  <c r="L230" i="13"/>
  <c r="K37" i="1"/>
  <c r="J27" i="13"/>
  <c r="L29" i="13"/>
  <c r="L31" i="13"/>
  <c r="K13" i="1"/>
  <c r="J66" i="13"/>
  <c r="I18" i="1" s="1"/>
  <c r="L66" i="13"/>
  <c r="K18" i="1"/>
  <c r="C49" i="12"/>
  <c r="G8" i="22"/>
  <c r="I8" i="22"/>
  <c r="A1" i="14"/>
  <c r="D9" i="14"/>
  <c r="D10" i="14"/>
  <c r="D11" i="14"/>
  <c r="G11" i="14"/>
  <c r="H11" i="14" s="1"/>
  <c r="D12" i="14"/>
  <c r="G12" i="14"/>
  <c r="H12" i="14"/>
  <c r="I12" i="14" s="1"/>
  <c r="D13" i="14"/>
  <c r="G13" i="14"/>
  <c r="D14" i="14"/>
  <c r="D15" i="14"/>
  <c r="D16" i="14"/>
  <c r="D17" i="14"/>
  <c r="D18" i="14"/>
  <c r="G18" i="14" s="1"/>
  <c r="H18" i="14" s="1"/>
  <c r="D19" i="14"/>
  <c r="G19" i="14" s="1"/>
  <c r="H19" i="14" s="1"/>
  <c r="D20" i="14"/>
  <c r="G20" i="14"/>
  <c r="H20" i="14"/>
  <c r="I20" i="14"/>
  <c r="B21" i="14"/>
  <c r="D23" i="14"/>
  <c r="I23" i="14"/>
  <c r="F31" i="14"/>
  <c r="E16" i="20"/>
  <c r="G16" i="20"/>
  <c r="G14" i="18"/>
  <c r="J10" i="12"/>
  <c r="K14" i="18"/>
  <c r="L10" i="12" s="1"/>
  <c r="L15" i="12" s="1"/>
  <c r="L19" i="12" s="1"/>
  <c r="L25" i="12" s="1"/>
  <c r="L29" i="12" s="1"/>
  <c r="L36" i="12" s="1"/>
  <c r="D18" i="9" s="1"/>
  <c r="K20" i="18"/>
  <c r="L13" i="12"/>
  <c r="K27" i="18"/>
  <c r="K31" i="18" s="1"/>
  <c r="K33" i="18" s="1"/>
  <c r="K35" i="18"/>
  <c r="E29" i="18"/>
  <c r="E31" i="18"/>
  <c r="E33" i="18"/>
  <c r="I31" i="18"/>
  <c r="I33" i="18" s="1"/>
  <c r="E39" i="18"/>
  <c r="E41" i="18"/>
  <c r="G39" i="18"/>
  <c r="I39" i="18"/>
  <c r="K39" i="18"/>
  <c r="K41" i="18"/>
  <c r="K55" i="18"/>
  <c r="E69" i="18"/>
  <c r="I69" i="18"/>
  <c r="I71" i="18"/>
  <c r="G77" i="18"/>
  <c r="G79" i="18" s="1"/>
  <c r="K77" i="18"/>
  <c r="K79" i="18"/>
  <c r="K62" i="18"/>
  <c r="H79" i="18"/>
  <c r="G90" i="18"/>
  <c r="G91" i="18"/>
  <c r="G64" i="18"/>
  <c r="G65" i="18" s="1"/>
  <c r="G69" i="18" s="1"/>
  <c r="G71" i="18" s="1"/>
  <c r="G19" i="18" s="1"/>
  <c r="K91" i="18"/>
  <c r="K64" i="18"/>
  <c r="G113" i="18"/>
  <c r="G114" i="18"/>
  <c r="J17" i="12" s="1"/>
  <c r="K114" i="18"/>
  <c r="L17" i="12"/>
  <c r="K148" i="18"/>
  <c r="L33" i="12" s="1"/>
  <c r="K153" i="18"/>
  <c r="L38" i="12"/>
  <c r="K165" i="18"/>
  <c r="G29" i="10" s="1"/>
  <c r="G191" i="18"/>
  <c r="G192" i="18"/>
  <c r="G193" i="18"/>
  <c r="G194" i="18"/>
  <c r="K201" i="18"/>
  <c r="G265" i="18"/>
  <c r="F4" i="17"/>
  <c r="G4" i="17" s="1"/>
  <c r="F5" i="17"/>
  <c r="F6" i="17"/>
  <c r="G6" i="17" s="1"/>
  <c r="I6" i="17" s="1"/>
  <c r="F7" i="17"/>
  <c r="G7" i="17"/>
  <c r="I7" i="17" s="1"/>
  <c r="J7" i="17" s="1"/>
  <c r="F8" i="17"/>
  <c r="G8" i="17" s="1"/>
  <c r="I8" i="17" s="1"/>
  <c r="F9" i="17"/>
  <c r="G9" i="17"/>
  <c r="F10" i="17"/>
  <c r="G10" i="17" s="1"/>
  <c r="F11" i="17"/>
  <c r="G11" i="17"/>
  <c r="F12" i="17"/>
  <c r="G12" i="17" s="1"/>
  <c r="F13" i="17"/>
  <c r="G13" i="17"/>
  <c r="I13" i="17" s="1"/>
  <c r="F14" i="17"/>
  <c r="G14" i="17" s="1"/>
  <c r="F15" i="17"/>
  <c r="G15" i="17"/>
  <c r="I15" i="17" s="1"/>
  <c r="D16" i="17"/>
  <c r="K16" i="17"/>
  <c r="G5" i="16"/>
  <c r="G7" i="16"/>
  <c r="G10" i="16"/>
  <c r="G19" i="16" s="1"/>
  <c r="G20" i="16" s="1"/>
  <c r="G24" i="16" s="1"/>
  <c r="G6" i="16"/>
  <c r="F9" i="16"/>
  <c r="G9" i="16"/>
  <c r="F15" i="16"/>
  <c r="F17" i="16" s="1"/>
  <c r="F16" i="16"/>
  <c r="G17" i="16"/>
  <c r="G9" i="2"/>
  <c r="K9" i="2" s="1"/>
  <c r="J9" i="2"/>
  <c r="G10" i="2"/>
  <c r="I10" i="2"/>
  <c r="J10" i="2" s="1"/>
  <c r="G11" i="2"/>
  <c r="J11" i="2"/>
  <c r="K11" i="2" s="1"/>
  <c r="G12" i="2"/>
  <c r="I12" i="2"/>
  <c r="J12" i="2"/>
  <c r="G13" i="2"/>
  <c r="I14" i="2"/>
  <c r="J14" i="2" s="1"/>
  <c r="G15" i="2"/>
  <c r="I15" i="2"/>
  <c r="J15" i="2"/>
  <c r="K15" i="2" s="1"/>
  <c r="G16" i="2"/>
  <c r="I16" i="2"/>
  <c r="G17" i="2"/>
  <c r="I17" i="2"/>
  <c r="J17" i="2" s="1"/>
  <c r="K17" i="2" s="1"/>
  <c r="G18" i="2"/>
  <c r="I18" i="2"/>
  <c r="J18" i="2"/>
  <c r="G19" i="2"/>
  <c r="I19" i="2"/>
  <c r="J19" i="2"/>
  <c r="G20" i="2"/>
  <c r="G21" i="2"/>
  <c r="K21" i="2" s="1"/>
  <c r="I21" i="2"/>
  <c r="J21" i="2" s="1"/>
  <c r="G22" i="2"/>
  <c r="I22" i="2"/>
  <c r="E23" i="2"/>
  <c r="G23" i="2" s="1"/>
  <c r="F23" i="2"/>
  <c r="H23" i="2"/>
  <c r="H31" i="2"/>
  <c r="L12" i="13"/>
  <c r="K12" i="1" s="1"/>
  <c r="K11" i="1" s="1"/>
  <c r="J20" i="13"/>
  <c r="J23" i="13"/>
  <c r="L20" i="13"/>
  <c r="I27" i="13"/>
  <c r="J42" i="13"/>
  <c r="J44" i="13"/>
  <c r="J45" i="13"/>
  <c r="J46" i="13"/>
  <c r="L47" i="13"/>
  <c r="K17" i="1"/>
  <c r="J83" i="13"/>
  <c r="I19" i="1"/>
  <c r="L83" i="13"/>
  <c r="K19" i="1"/>
  <c r="J108" i="13"/>
  <c r="I20" i="1"/>
  <c r="K108" i="13"/>
  <c r="L108" i="13"/>
  <c r="K20" i="1"/>
  <c r="B131" i="13"/>
  <c r="D131" i="13"/>
  <c r="F146" i="13"/>
  <c r="H146" i="13"/>
  <c r="J146" i="13"/>
  <c r="K146" i="13"/>
  <c r="L146" i="13"/>
  <c r="F163" i="13"/>
  <c r="H163" i="13"/>
  <c r="L163" i="13"/>
  <c r="L178" i="13"/>
  <c r="K28" i="1"/>
  <c r="J190" i="13"/>
  <c r="J195" i="13" s="1"/>
  <c r="J197" i="13" s="1"/>
  <c r="L190" i="13"/>
  <c r="J193" i="13"/>
  <c r="L193" i="13"/>
  <c r="J203" i="13"/>
  <c r="I35" i="1"/>
  <c r="L203" i="13"/>
  <c r="K32" i="1" s="1"/>
  <c r="K30" i="1" s="1"/>
  <c r="J223" i="13"/>
  <c r="I36" i="1"/>
  <c r="L223" i="13"/>
  <c r="K36" i="1" s="1"/>
  <c r="J249" i="13"/>
  <c r="I38" i="1"/>
  <c r="L249" i="13"/>
  <c r="K38" i="1" s="1"/>
  <c r="L257" i="13"/>
  <c r="K39" i="1"/>
  <c r="J268" i="13"/>
  <c r="I40" i="1" s="1"/>
  <c r="L268" i="13"/>
  <c r="K40" i="1"/>
  <c r="L276" i="13"/>
  <c r="K41" i="1" s="1"/>
  <c r="B1" i="10"/>
  <c r="B3" i="10"/>
  <c r="G12" i="10"/>
  <c r="E16" i="10"/>
  <c r="G16" i="10"/>
  <c r="E23" i="10"/>
  <c r="G23" i="10"/>
  <c r="B47" i="10"/>
  <c r="G127" i="10"/>
  <c r="E133" i="10"/>
  <c r="G133" i="10"/>
  <c r="G143" i="10" s="1"/>
  <c r="G145" i="10" s="1"/>
  <c r="E141" i="10"/>
  <c r="G141" i="10"/>
  <c r="B147" i="10"/>
  <c r="D9" i="9"/>
  <c r="E9" i="9" s="1"/>
  <c r="E17" i="9"/>
  <c r="E19" i="9"/>
  <c r="E20" i="9"/>
  <c r="E21" i="9"/>
  <c r="E22" i="9"/>
  <c r="J6" i="12"/>
  <c r="L9" i="12"/>
  <c r="J11" i="12"/>
  <c r="J23" i="12"/>
  <c r="L23" i="12"/>
  <c r="L27" i="12"/>
  <c r="L32" i="12"/>
  <c r="G12" i="1"/>
  <c r="I27" i="1"/>
  <c r="K27" i="1"/>
  <c r="K31" i="1"/>
  <c r="J69" i="1"/>
  <c r="I11" i="17"/>
  <c r="J11" i="17"/>
  <c r="I14" i="17"/>
  <c r="J14" i="17"/>
  <c r="J6" i="17"/>
  <c r="I12" i="17"/>
  <c r="I9" i="17"/>
  <c r="K10" i="2"/>
  <c r="E25" i="10"/>
  <c r="E27" i="10"/>
  <c r="I27" i="10" s="1"/>
  <c r="J26" i="13"/>
  <c r="H13" i="14"/>
  <c r="I13" i="14"/>
  <c r="L34" i="12"/>
  <c r="K65" i="18"/>
  <c r="K69" i="18" s="1"/>
  <c r="K71" i="18" s="1"/>
  <c r="G40" i="18"/>
  <c r="K12" i="2"/>
  <c r="G30" i="2"/>
  <c r="J22" i="2"/>
  <c r="K22" i="2" s="1"/>
  <c r="J16" i="2"/>
  <c r="K19" i="2"/>
  <c r="G5" i="17"/>
  <c r="I5" i="17" s="1"/>
  <c r="F16" i="17"/>
  <c r="I19" i="14"/>
  <c r="G15" i="14"/>
  <c r="H15" i="14" s="1"/>
  <c r="I11" i="14"/>
  <c r="J12" i="17"/>
  <c r="I18" i="14"/>
  <c r="G14" i="14"/>
  <c r="H14" i="14" s="1"/>
  <c r="I14" i="14" s="1"/>
  <c r="K18" i="2"/>
  <c r="K16" i="2"/>
  <c r="J9" i="17"/>
  <c r="G17" i="14"/>
  <c r="H17" i="14" s="1"/>
  <c r="I17" i="14"/>
  <c r="J8" i="17"/>
  <c r="G16" i="14"/>
  <c r="H16" i="14" s="1"/>
  <c r="I16" i="14"/>
  <c r="D29" i="14"/>
  <c r="D31" i="14" s="1"/>
  <c r="J43" i="13"/>
  <c r="G54" i="18"/>
  <c r="G55" i="18" s="1"/>
  <c r="G26" i="18" s="1"/>
  <c r="J5" i="17"/>
  <c r="J28" i="13"/>
  <c r="K26" i="1"/>
  <c r="K16" i="1"/>
  <c r="E18" i="9" l="1"/>
  <c r="E23" i="9" s="1"/>
  <c r="D23" i="9"/>
  <c r="G186" i="18"/>
  <c r="E111" i="10"/>
  <c r="G27" i="16"/>
  <c r="F25" i="16"/>
  <c r="G25" i="10"/>
  <c r="G27" i="10" s="1"/>
  <c r="K34" i="1"/>
  <c r="K23" i="1"/>
  <c r="K157" i="18"/>
  <c r="K159" i="18" s="1"/>
  <c r="K45" i="1" s="1"/>
  <c r="K43" i="1"/>
  <c r="I31" i="1"/>
  <c r="I30" i="1" s="1"/>
  <c r="G147" i="18"/>
  <c r="G148" i="18" s="1"/>
  <c r="J33" i="12" s="1"/>
  <c r="G188" i="18" s="1"/>
  <c r="I13" i="2"/>
  <c r="G198" i="18"/>
  <c r="L195" i="13"/>
  <c r="I20" i="2"/>
  <c r="J20" i="2" s="1"/>
  <c r="K20" i="2"/>
  <c r="I10" i="17"/>
  <c r="J10" i="17" s="1"/>
  <c r="G16" i="17"/>
  <c r="I4" i="17"/>
  <c r="G9" i="14"/>
  <c r="G41" i="18"/>
  <c r="G24" i="18" s="1"/>
  <c r="G27" i="18" s="1"/>
  <c r="G29" i="18" s="1"/>
  <c r="G31" i="18" s="1"/>
  <c r="I15" i="14"/>
  <c r="G10" i="14"/>
  <c r="H10" i="14" s="1"/>
  <c r="I10" i="14" s="1"/>
  <c r="J29" i="13"/>
  <c r="J31" i="13" s="1"/>
  <c r="I13" i="1" s="1"/>
  <c r="J15" i="17"/>
  <c r="J13" i="17"/>
  <c r="G21" i="14" l="1"/>
  <c r="G135" i="18" s="1"/>
  <c r="H9" i="14"/>
  <c r="J13" i="2"/>
  <c r="I23" i="2"/>
  <c r="G29" i="2" s="1"/>
  <c r="G31" i="2" s="1"/>
  <c r="G32" i="18"/>
  <c r="J41" i="13" s="1"/>
  <c r="J47" i="13" s="1"/>
  <c r="I17" i="1" s="1"/>
  <c r="I16" i="1" s="1"/>
  <c r="J4" i="17"/>
  <c r="J16" i="17" s="1"/>
  <c r="I16" i="17"/>
  <c r="K13" i="2" l="1"/>
  <c r="J23" i="2"/>
  <c r="K23" i="2" s="1"/>
  <c r="H21" i="14"/>
  <c r="J10" i="13" s="1"/>
  <c r="J12" i="13" s="1"/>
  <c r="I12" i="1" s="1"/>
  <c r="I11" i="1" s="1"/>
  <c r="I23" i="1" s="1"/>
  <c r="I9" i="14"/>
  <c r="G33" i="18"/>
  <c r="G35" i="18" s="1"/>
  <c r="G18" i="18" s="1"/>
  <c r="G20" i="18" s="1"/>
  <c r="J13" i="12" s="1"/>
  <c r="J15" i="12" s="1"/>
  <c r="J19" i="12" s="1"/>
  <c r="J25" i="12" s="1"/>
  <c r="G123" i="18" l="1"/>
  <c r="G125" i="18" s="1"/>
  <c r="F6" i="16"/>
  <c r="I21" i="14"/>
  <c r="F5" i="16" s="1"/>
  <c r="J255" i="13" l="1"/>
  <c r="J257" i="13" s="1"/>
  <c r="I39" i="1" s="1"/>
  <c r="J27" i="12"/>
  <c r="F7" i="16"/>
  <c r="F10" i="16" s="1"/>
  <c r="F19" i="16" s="1"/>
  <c r="F20" i="16" s="1"/>
  <c r="F24" i="16" s="1"/>
  <c r="F27" i="16" s="1"/>
  <c r="G189" i="18" l="1"/>
  <c r="E113" i="10"/>
  <c r="J29" i="12"/>
  <c r="G133" i="18" l="1"/>
  <c r="G137" i="18" s="1"/>
  <c r="G139" i="18" s="1"/>
  <c r="J32" i="12" l="1"/>
  <c r="J34" i="12" s="1"/>
  <c r="J36" i="12" s="1"/>
  <c r="J272" i="13"/>
  <c r="J276" i="13" s="1"/>
  <c r="I41" i="1" s="1"/>
  <c r="I34" i="1" s="1"/>
  <c r="E112" i="10"/>
  <c r="G187" i="18"/>
  <c r="D8" i="9" l="1"/>
  <c r="E109" i="10"/>
  <c r="E127" i="10" s="1"/>
  <c r="E143" i="10" s="1"/>
  <c r="E145" i="10" s="1"/>
  <c r="J172" i="13"/>
  <c r="J178" i="13" s="1"/>
  <c r="I28" i="1" s="1"/>
  <c r="I26" i="1" s="1"/>
  <c r="G151" i="18"/>
  <c r="G153" i="18" s="1"/>
  <c r="J38" i="12" s="1"/>
  <c r="G183" i="18"/>
  <c r="G201" i="18" s="1"/>
  <c r="I43" i="1" l="1"/>
  <c r="M43" i="1" s="1"/>
  <c r="G157" i="18"/>
  <c r="G159" i="18" s="1"/>
  <c r="I45" i="1" s="1"/>
  <c r="E8" i="9"/>
  <c r="E11" i="9" s="1"/>
  <c r="D11" i="9"/>
</calcChain>
</file>

<file path=xl/comments1.xml><?xml version="1.0" encoding="utf-8"?>
<comments xmlns="http://schemas.openxmlformats.org/spreadsheetml/2006/main">
  <authors>
    <author>Windows User</author>
    <author>USER</author>
  </authors>
  <commentList>
    <comment ref="F15" authorId="0" shapeId="0">
      <text>
        <r>
          <rPr>
            <b/>
            <sz val="9"/>
            <color indexed="81"/>
            <rFont val="Tahoma"/>
            <family val="2"/>
          </rPr>
          <t>Need to be confirmed</t>
        </r>
        <r>
          <rPr>
            <sz val="9"/>
            <color indexed="81"/>
            <rFont val="Tahoma"/>
            <family val="2"/>
          </rPr>
          <t xml:space="preserve">
</t>
        </r>
      </text>
    </comment>
    <comment ref="A16" authorId="1" shapeId="0">
      <text>
        <r>
          <rPr>
            <b/>
            <sz val="9"/>
            <color indexed="81"/>
            <rFont val="Tahoma"/>
            <family val="2"/>
          </rPr>
          <t xml:space="preserve">Preliminary expense of the beginning (1996) of the company but NBR not approved this expense
</t>
        </r>
      </text>
    </comment>
  </commentList>
</comments>
</file>

<file path=xl/sharedStrings.xml><?xml version="1.0" encoding="utf-8"?>
<sst xmlns="http://schemas.openxmlformats.org/spreadsheetml/2006/main" count="704" uniqueCount="564">
  <si>
    <t>RAHIMA FOOD CORPORATION LTD.</t>
  </si>
  <si>
    <t>Taka</t>
  </si>
  <si>
    <t>Share Capital</t>
  </si>
  <si>
    <t>Security Deposit - Titas Gas</t>
  </si>
  <si>
    <t>VAT Current Account</t>
  </si>
  <si>
    <t>Rate</t>
  </si>
  <si>
    <t>C O S T</t>
  </si>
  <si>
    <t>P A R T I C U L A R S</t>
  </si>
  <si>
    <t>Of</t>
  </si>
  <si>
    <t>Depr.</t>
  </si>
  <si>
    <t>W.D.Value</t>
  </si>
  <si>
    <t>%</t>
  </si>
  <si>
    <t>(Taka)</t>
  </si>
  <si>
    <t>Addition</t>
  </si>
  <si>
    <t>Factory Building</t>
  </si>
  <si>
    <t>Plant &amp; Machinery</t>
  </si>
  <si>
    <t>Storage Tanks</t>
  </si>
  <si>
    <t>Weighing Scales</t>
  </si>
  <si>
    <t>Furniture &amp; Fixture</t>
  </si>
  <si>
    <t>Office Equipments</t>
  </si>
  <si>
    <t>Motor Vehicle</t>
  </si>
  <si>
    <t>Telephone Installation</t>
  </si>
  <si>
    <t>Electrical Appliances</t>
  </si>
  <si>
    <t xml:space="preserve">             D  E  P  R  E  C  I  A  T  I  O  N</t>
  </si>
  <si>
    <t>Land &amp; Land Development</t>
  </si>
  <si>
    <t xml:space="preserve"> </t>
  </si>
  <si>
    <t xml:space="preserve">         </t>
  </si>
  <si>
    <t>Travelling and conveyance</t>
  </si>
  <si>
    <t>Papers and periodicals</t>
  </si>
  <si>
    <t>Opening balance</t>
  </si>
  <si>
    <t>Bank guarantee margin</t>
  </si>
  <si>
    <t>Audit fee</t>
  </si>
  <si>
    <t>Bank charges</t>
  </si>
  <si>
    <t>Workshop machinery &amp; Eqts</t>
  </si>
  <si>
    <t>Water installation</t>
  </si>
  <si>
    <t>Provision for Income Tax</t>
  </si>
  <si>
    <t>Other Civil &amp;  Mechanical</t>
  </si>
  <si>
    <t>construction</t>
  </si>
  <si>
    <t>Printing and photo copy</t>
  </si>
  <si>
    <t>Stationery charges</t>
  </si>
  <si>
    <t>Vehicle operation and maintenance</t>
  </si>
  <si>
    <t>Other office expenses</t>
  </si>
  <si>
    <t xml:space="preserve">Security Deposit - CDBL </t>
  </si>
  <si>
    <t>Shareholders' Equity</t>
  </si>
  <si>
    <t>Deferred Tax Liability</t>
  </si>
  <si>
    <t>Factory Overhead                          (Note - 19.3)</t>
  </si>
  <si>
    <t>Admin, selling &amp; general expenses   (Note - 20)</t>
  </si>
  <si>
    <t>s</t>
  </si>
  <si>
    <t>Security Deposit-Palli Bidduth samity</t>
  </si>
  <si>
    <t xml:space="preserve">Charged during </t>
  </si>
  <si>
    <t>Retained Earnings</t>
  </si>
  <si>
    <t>Fixed Assets  :</t>
  </si>
  <si>
    <t>Make-up of Fixed Assets is as under  :</t>
  </si>
  <si>
    <t>Particulars</t>
  </si>
  <si>
    <t>01 July, 2015</t>
  </si>
  <si>
    <t>30 June,2016</t>
  </si>
  <si>
    <t>the year</t>
  </si>
  <si>
    <t>30 June .2016</t>
  </si>
  <si>
    <t>30 June.2015</t>
  </si>
  <si>
    <t>As at 30 June,2016</t>
  </si>
  <si>
    <t>As at 3 June,2015</t>
  </si>
  <si>
    <t>Authorised Capital :</t>
  </si>
  <si>
    <t>Issued, subscribed &amp; paid up capital</t>
  </si>
  <si>
    <t>20,000,200 ordinary shares of Tk. 10/- each</t>
  </si>
  <si>
    <t>Holding  %</t>
  </si>
  <si>
    <t>1  to  500</t>
  </si>
  <si>
    <t>501  to  1,000</t>
  </si>
  <si>
    <t>1,001  to  5,000</t>
  </si>
  <si>
    <t>5,001  to 10,000</t>
  </si>
  <si>
    <t>10,001  to  100,000</t>
  </si>
  <si>
    <t>100,001  to  250,000</t>
  </si>
  <si>
    <t>250,001  to  500,000</t>
  </si>
  <si>
    <t>500,001  to  1,000,000</t>
  </si>
  <si>
    <t>1,000,001  to  9,999,999</t>
  </si>
  <si>
    <t>b)   Foreign Investors</t>
  </si>
  <si>
    <t>c)  Institutions</t>
  </si>
  <si>
    <t>d)  General Public</t>
  </si>
  <si>
    <t>Audit Fees</t>
  </si>
  <si>
    <t>Deferred Tax</t>
  </si>
  <si>
    <t>Publicity and Advertisement</t>
  </si>
  <si>
    <t>3.00</t>
  </si>
  <si>
    <t>3.01</t>
  </si>
  <si>
    <t>Depreciation for the year  is charged as under  :</t>
  </si>
  <si>
    <t>(Note 17.03)</t>
  </si>
  <si>
    <t>(Note 18.00)</t>
  </si>
  <si>
    <t>Notes</t>
  </si>
  <si>
    <t>Amount in Taka</t>
  </si>
  <si>
    <t xml:space="preserve">  %</t>
  </si>
  <si>
    <t>No. of Shares</t>
  </si>
  <si>
    <t>Total:</t>
  </si>
  <si>
    <t>Range of holdings in number of shares</t>
  </si>
  <si>
    <t>Unclaimed Dividend</t>
  </si>
  <si>
    <t>Liabilities for Expenses</t>
  </si>
  <si>
    <t>Statement of Cash Flows</t>
  </si>
  <si>
    <t>NCC Bank Ltd., Uttara Br. (A/C no.: 000085)</t>
  </si>
  <si>
    <t>Carrying Value of  Total assets</t>
  </si>
  <si>
    <t>Less: Land value</t>
  </si>
  <si>
    <t>Carrying Value of assets</t>
  </si>
  <si>
    <t>Liabilities (WPPF)</t>
  </si>
  <si>
    <t>Accounting base value of the assets:</t>
  </si>
  <si>
    <t>Accounting base:</t>
  </si>
  <si>
    <t>Tax  base:</t>
  </si>
  <si>
    <t>Liabilities (Expenses not written off)</t>
  </si>
  <si>
    <t>Temporary Difference</t>
  </si>
  <si>
    <t>Deferred Tax liabilty (25%)</t>
  </si>
  <si>
    <t>Deferred Tax Expense:</t>
  </si>
  <si>
    <t>Deferred Tax Expense for the Period:</t>
  </si>
  <si>
    <t>Statement of Profit or Loss and Other Comprehensive Income</t>
  </si>
  <si>
    <t>Statement of Financial Position</t>
  </si>
  <si>
    <t xml:space="preserve">Rate of Depre ciation          </t>
  </si>
  <si>
    <t>Annexure - A</t>
  </si>
  <si>
    <t xml:space="preserve">Opening Balance </t>
  </si>
  <si>
    <t>Schedule of Property, Plant &amp; Equipment</t>
  </si>
  <si>
    <t>Property, Plant and Equipment</t>
  </si>
  <si>
    <t>Assets</t>
  </si>
  <si>
    <t>One Bank Ltd., Uttara Br. (C/D A/C no.:61020008414)</t>
  </si>
  <si>
    <t xml:space="preserve">Current Assets </t>
  </si>
  <si>
    <t>Total Equity and Liabilities:</t>
  </si>
  <si>
    <t>Total Assets:</t>
  </si>
  <si>
    <t xml:space="preserve">Non-Current Assets </t>
  </si>
  <si>
    <t xml:space="preserve">Non-Current Liabilities </t>
  </si>
  <si>
    <t xml:space="preserve">Current Liabilities </t>
  </si>
  <si>
    <t>ASSETS:</t>
  </si>
  <si>
    <t>CASH FLOWS FROM INVESTING ACTIVITIES:</t>
  </si>
  <si>
    <t>Income Tax Paid</t>
  </si>
  <si>
    <t>Acquisition of Property, Plant &amp; Equipments</t>
  </si>
  <si>
    <t>CASH FLOWS FROM FINANCING ACTIVITIES:</t>
  </si>
  <si>
    <t>CASH FLOWS FROM OPERATING ACTIVITIES:</t>
  </si>
  <si>
    <t>Net Increase/(decrease) in Cash &amp; Cash Equivalants</t>
  </si>
  <si>
    <t>Closing Balance:</t>
  </si>
  <si>
    <t>No. of Shareholders</t>
  </si>
  <si>
    <t>Number of Shares</t>
  </si>
  <si>
    <t>A) Composition of shareholding :</t>
  </si>
  <si>
    <t>B) Details of the shareholding is given below :</t>
  </si>
  <si>
    <t>Figures are in BDT (Taka)</t>
  </si>
  <si>
    <t>Tax liability as on June 30, 2018</t>
  </si>
  <si>
    <t>Tax liability as on June 30, 2017</t>
  </si>
  <si>
    <t>Storage Tank</t>
  </si>
  <si>
    <t>Civil &amp; Mechanical</t>
  </si>
  <si>
    <t>Weighning Scale</t>
  </si>
  <si>
    <t>Furniture</t>
  </si>
  <si>
    <t>Electric Plant</t>
  </si>
  <si>
    <t>Office Equipment</t>
  </si>
  <si>
    <t>Motor Car</t>
  </si>
  <si>
    <t>Workshop Machinery</t>
  </si>
  <si>
    <t>Telephone</t>
  </si>
  <si>
    <t>WDV as on June 30,2018</t>
  </si>
  <si>
    <t>Depreciation chrage for the year</t>
  </si>
  <si>
    <t>WDV as on 30.06.2018</t>
  </si>
  <si>
    <t>WDV as on 30.06.2017</t>
  </si>
  <si>
    <t>WDV as on 30.06.2016</t>
  </si>
  <si>
    <t>Addition/(Disposal)</t>
  </si>
  <si>
    <t>SHAREHOLDERS' EQUITY &amp; LIABILITIES</t>
  </si>
  <si>
    <t>2018-2019</t>
  </si>
  <si>
    <t xml:space="preserve">         Particulars</t>
  </si>
  <si>
    <t>Share capital</t>
  </si>
  <si>
    <t xml:space="preserve">       Total</t>
  </si>
  <si>
    <t>Details are shown in Annexure 'A'</t>
  </si>
  <si>
    <t>The distribution schedule showing the number of  shareholders and their shareholding in percentage has been disclosed below as  required under  Listing Regulation of Dhaka and Chittagong Stock Exchanges :</t>
  </si>
  <si>
    <t>50,000,000 ordinary shares of Tk. 10/- each</t>
  </si>
  <si>
    <t>Payment against dividend</t>
  </si>
  <si>
    <t>Current A/C. with Related party</t>
  </si>
  <si>
    <t>Addition  (Disposal)</t>
  </si>
  <si>
    <t xml:space="preserve">Charged (Adjustment)       </t>
  </si>
  <si>
    <t>Addition during the year</t>
  </si>
  <si>
    <t>2019-2020</t>
  </si>
  <si>
    <t>Carrying Value  :</t>
  </si>
  <si>
    <t>Tax based value  :</t>
  </si>
  <si>
    <t xml:space="preserve">Temporary difference </t>
  </si>
  <si>
    <t>Closing balance</t>
  </si>
  <si>
    <t>Vat and Excise</t>
  </si>
  <si>
    <t>Construction in progress</t>
  </si>
  <si>
    <t>Tax deducted at source</t>
  </si>
  <si>
    <t>Cash Paid to  Employees and Others</t>
  </si>
  <si>
    <t>Net Cash Generated from Operating Activities:</t>
  </si>
  <si>
    <t xml:space="preserve">Cash &amp; Cash equivalants at opening </t>
  </si>
  <si>
    <t>Cash &amp; Cash Equivalants at closing</t>
  </si>
  <si>
    <t>Net Cash Generated from/(Used by) Investing Activities:</t>
  </si>
  <si>
    <t>Net Cash Generated from/(Used by) Financing Activities:</t>
  </si>
  <si>
    <t>Payment of dividend for the previous year</t>
  </si>
  <si>
    <t>Written Down Value: (a-b)</t>
  </si>
  <si>
    <t>RAHIMA FOOD CORPORATION LIMITED</t>
  </si>
  <si>
    <t>Notes to the Financial Statements</t>
  </si>
  <si>
    <t>2020-2021</t>
  </si>
  <si>
    <t>Income from Interest on Bank deposits</t>
  </si>
  <si>
    <t>Board meeting attendance fee</t>
  </si>
  <si>
    <t xml:space="preserve">Provision for Workers' Profit Participation Fund </t>
  </si>
  <si>
    <t>Total  :</t>
  </si>
  <si>
    <t>CASH FLOW FROM OPERATING ACTIVITIES :</t>
  </si>
  <si>
    <t xml:space="preserve">                                           Particulars</t>
  </si>
  <si>
    <t>Deferred Tax expense(Income)</t>
  </si>
  <si>
    <t>Acquisition of Property, Plant and Equipment</t>
  </si>
  <si>
    <t>CASH FLOW FROM FINANCIAL ACTIVITY  :</t>
  </si>
  <si>
    <t>Cash receipt from Related party</t>
  </si>
  <si>
    <t>Cash flow from Investment activity</t>
  </si>
  <si>
    <t>Net Increase (decrease) in Cash and Cash equivalent</t>
  </si>
  <si>
    <t>Cash &amp; Cash equivalent at opening</t>
  </si>
  <si>
    <t>Cash &amp; Cash equivalent at closing</t>
  </si>
  <si>
    <t>Net Profit(Loss) as per  Profit or Loss Statement</t>
  </si>
  <si>
    <t>Increase in Current Assets -Tax paid at source</t>
  </si>
  <si>
    <t>Payment of prior year's expense-VAT and Tax</t>
  </si>
  <si>
    <t>Cash flow from  operating activities</t>
  </si>
  <si>
    <t xml:space="preserve">    By reconciliation of Net Profit</t>
  </si>
  <si>
    <t>Increase (decrease)in Current Liabilities -Liabilities for expenses</t>
  </si>
  <si>
    <t>Adjustment  for expenses not involving cash :</t>
  </si>
  <si>
    <t>Board meeting &amp; Audit Audit Committee meeting attendance fee</t>
  </si>
  <si>
    <t xml:space="preserve">Factory Building-  Coconut oil plant </t>
  </si>
  <si>
    <t>Factory Building- Cashew nut processing plant</t>
  </si>
  <si>
    <t>Plant &amp; Machinery-Cashew nut plant</t>
  </si>
  <si>
    <t>Motor Vehicle- Head office</t>
  </si>
  <si>
    <t>Delivery vehicles</t>
  </si>
  <si>
    <t>Transferred to Fac. Building -Coconut Oil plant</t>
  </si>
  <si>
    <t>Transferred to Fac. Building -Cashew Nut Processing plant</t>
  </si>
  <si>
    <t>Office room</t>
  </si>
  <si>
    <t xml:space="preserve">Factory Overhead -Coconut plant                       </t>
  </si>
  <si>
    <t xml:space="preserve">Factory Overhead -Cashew Nut plant                   </t>
  </si>
  <si>
    <t>Admin., Selling &amp; General expense</t>
  </si>
  <si>
    <t>Sale of Cashew Nuts</t>
  </si>
  <si>
    <t>Sale of By-product of Cashew Nuts</t>
  </si>
  <si>
    <t>Cost of Labour</t>
  </si>
  <si>
    <t>Opening Stock</t>
  </si>
  <si>
    <t>Purchase during the year</t>
  </si>
  <si>
    <t>Less : Closing Stock of Raw materials</t>
  </si>
  <si>
    <t>Cost of Steam</t>
  </si>
  <si>
    <t>Repair and Maintenance of machinery</t>
  </si>
  <si>
    <t>Repair and Maintenance of factory building</t>
  </si>
  <si>
    <t>Depreciation expense</t>
  </si>
  <si>
    <t xml:space="preserve">Cost of goods manufactured </t>
  </si>
  <si>
    <t>Less : Closing Stock</t>
  </si>
  <si>
    <t>Indirect materials</t>
  </si>
  <si>
    <t>Electricity expense</t>
  </si>
  <si>
    <t>Salary and  allowances</t>
  </si>
  <si>
    <t>Office entertainment expense</t>
  </si>
  <si>
    <t>Telephone, Fax and Internet charges</t>
  </si>
  <si>
    <t>Repair and maintenance</t>
  </si>
  <si>
    <t>Postage and Courier</t>
  </si>
  <si>
    <t>Licence, fees and subscription</t>
  </si>
  <si>
    <t>Expenses for A.G.M</t>
  </si>
  <si>
    <t>Legal and Professional fee</t>
  </si>
  <si>
    <t>Other Income  :</t>
  </si>
  <si>
    <t>2021-2022</t>
  </si>
  <si>
    <t>Cost of goods sold</t>
  </si>
  <si>
    <t>Gross Profit</t>
  </si>
  <si>
    <t>Operating expenses :</t>
  </si>
  <si>
    <t>Admin, Selling and General expenses</t>
  </si>
  <si>
    <t>Net Operating Income (Loss)</t>
  </si>
  <si>
    <t>Interest Income on Bank deposits</t>
  </si>
  <si>
    <t>Profit before contribution to WPWF</t>
  </si>
  <si>
    <t>Contribution to  WPWF</t>
  </si>
  <si>
    <t>Profit before Tax</t>
  </si>
  <si>
    <t>Net Profit after Tax</t>
  </si>
  <si>
    <t>Inventories</t>
  </si>
  <si>
    <t>Accounts receivable</t>
  </si>
  <si>
    <t>Advance, deposits and prepayments</t>
  </si>
  <si>
    <t>Cash and Bank balance</t>
  </si>
  <si>
    <t>Pubali Bank, Foreign Exchanage Branch(2905102001600)</t>
  </si>
  <si>
    <t>Deferred Tax  : Asset (Liability) :</t>
  </si>
  <si>
    <t>Accounts payable</t>
  </si>
  <si>
    <t>Net profit/(Loss) during the year</t>
  </si>
  <si>
    <t xml:space="preserve">Profit before contribution to WPWF  </t>
  </si>
  <si>
    <t>Contribution to WPWF</t>
  </si>
  <si>
    <t>Earning attributable to the shareholders</t>
  </si>
  <si>
    <t>Number of shares outstanding</t>
  </si>
  <si>
    <t>Earning per share</t>
  </si>
  <si>
    <t>Qnty.(MT)</t>
  </si>
  <si>
    <t>Cash received  from parties and others</t>
  </si>
  <si>
    <t>Payment against un-claimed share subscription money</t>
  </si>
  <si>
    <t>Payment against un-claimed didvidend</t>
  </si>
  <si>
    <t>Net Assets</t>
  </si>
  <si>
    <t>Net Operating Cash Flow per share (NOCFPS)  :</t>
  </si>
  <si>
    <t xml:space="preserve">Net Cash Flow from Operating activities </t>
  </si>
  <si>
    <t>Commission, Brokerage or Discount  :</t>
  </si>
  <si>
    <t>No commission, Brokerage or discount against sales was paid during the year under report.</t>
  </si>
  <si>
    <t>Payment in Foreign Currency  :</t>
  </si>
  <si>
    <t xml:space="preserve"> Perquisites to employees  :</t>
  </si>
  <si>
    <t>Audit fee  :</t>
  </si>
  <si>
    <t>Payment of perquisites to Directors/ Officers  :</t>
  </si>
  <si>
    <t>Related party disclosures  :</t>
  </si>
  <si>
    <t>Others  :</t>
  </si>
  <si>
    <t xml:space="preserve">c)  The company had no contingent liability/ Asset  on the date of the Financial Statements. </t>
  </si>
  <si>
    <t>Net Asset value per share</t>
  </si>
  <si>
    <t xml:space="preserve">   RAHIMA FOOD CORPORATION LIMITED</t>
  </si>
  <si>
    <t xml:space="preserve">                                                   For the year ended 30 June, 2022</t>
  </si>
  <si>
    <t>Refund of prior year's expense</t>
  </si>
  <si>
    <t>Received as Interest from bank on un-paid dividend</t>
  </si>
  <si>
    <t>Payment against un-claimed dividend</t>
  </si>
  <si>
    <t>Payment against dividend for the previous year</t>
  </si>
  <si>
    <t>CASH FLOW FROM INVESTMENT ACTIVITY :</t>
  </si>
  <si>
    <t>b)  There was no Capital expenditure contract but not incurred or provided for.</t>
  </si>
  <si>
    <t>Azan Store</t>
  </si>
  <si>
    <t>S.M.Enterprise</t>
  </si>
  <si>
    <t>Agata Feed Mills</t>
  </si>
  <si>
    <t>Interest Income on un-paid dividend (Net of Tax and charges)</t>
  </si>
  <si>
    <t>Decrease in Current Assets -L/C. margin</t>
  </si>
  <si>
    <t>Plant &amp; Machinery-Coconut oil plant</t>
  </si>
  <si>
    <t>Depreciation  expenses  &amp; other  expense</t>
  </si>
  <si>
    <t>Creditors against machinery supplied</t>
  </si>
  <si>
    <t>Amount in BDT</t>
  </si>
  <si>
    <t>Earning Par Share:</t>
  </si>
  <si>
    <t>RAHIMA FOOD CORPORATIOON LIMITED</t>
  </si>
  <si>
    <t>The break up of the above amount is as under :</t>
  </si>
  <si>
    <t xml:space="preserve">Cost value </t>
  </si>
  <si>
    <t>Less: Accumulated depreciation</t>
  </si>
  <si>
    <t>As at &amp; for the year ended</t>
  </si>
  <si>
    <t>Closing Balance (A)</t>
  </si>
  <si>
    <t>Closing Balance (B)</t>
  </si>
  <si>
    <t>A)   Factory building :</t>
  </si>
  <si>
    <t>B)  Plant &amp; Machinery Installation in progress :</t>
  </si>
  <si>
    <t>Total Constraction in Progress ( A + B )  :</t>
  </si>
  <si>
    <t>Cash in hand:</t>
  </si>
  <si>
    <t>Cash at Bank :</t>
  </si>
  <si>
    <t xml:space="preserve">Total  </t>
  </si>
  <si>
    <t>Amount In BDT</t>
  </si>
  <si>
    <t>Deferred Tax Asset( Liability) at the  end of the year</t>
  </si>
  <si>
    <t>Deferred Tax Asset( Liability) at the beginning of the year</t>
  </si>
  <si>
    <t>a)  There was no claim against the company not acknowledged as debt on the date of the financial stetements.</t>
  </si>
  <si>
    <t>There was no credit facility available to the company under any contract (other than credit available in ordinary course of business) on the date of the financial statements.</t>
  </si>
  <si>
    <t>This represents statutory contribution by the company as per Bangladesh Labour Act,2006. The amount is computed @ 5% of net profit before Tax, but after charging such contribution.</t>
  </si>
  <si>
    <t>ii) No amount has been due by the Directors, including the Managing Director and other officers of the  company and  any of them severally and jointly with any other person.</t>
  </si>
  <si>
    <t>Net assets value per share</t>
  </si>
  <si>
    <t>Earning Par Share ( EPS)</t>
  </si>
  <si>
    <t xml:space="preserve">Net Operating Cash Flow per share (NOCFPS)  </t>
  </si>
  <si>
    <t>Salary Range</t>
  </si>
  <si>
    <t>No. of Person</t>
  </si>
  <si>
    <t>SL. No.</t>
  </si>
  <si>
    <t>Total</t>
  </si>
  <si>
    <t xml:space="preserve"> 5,000-15,000 </t>
  </si>
  <si>
    <t xml:space="preserve"> 15,001-25,000 </t>
  </si>
  <si>
    <t xml:space="preserve"> 25,001-50,000 </t>
  </si>
  <si>
    <t xml:space="preserve"> 50,001-200,000 </t>
  </si>
  <si>
    <t>b)  No compensation was paid by the company to the Managing Director/ Chief Executive  officer/ Directors  of the company during the year under report.</t>
  </si>
  <si>
    <t xml:space="preserve">c)  No Board meeting attendance fee was paid to the Directors of the company for attending Board meeting excluding the Independent Director, who was paid fees for attending Board Meeting and Audit Committee Meeeting during the year.  </t>
  </si>
  <si>
    <t>Dividend :</t>
  </si>
  <si>
    <t>Net Asset value (NAV) per share  : Tk.</t>
  </si>
  <si>
    <t>Note</t>
  </si>
  <si>
    <t>Particular</t>
  </si>
  <si>
    <t>Place:Dhaka,Bangladesh</t>
  </si>
  <si>
    <t xml:space="preserve">There was no employee in the employment of the company drawng salary less than Taka 3,000/- per month.  Number of employees in the emloyment of the company during the year under report was 5 ( Five) and each of them was drawing salary more than Taka 3,000/- per month. </t>
  </si>
  <si>
    <t>Credit contract  :</t>
  </si>
  <si>
    <r>
      <t xml:space="preserve">Salary Range:  </t>
    </r>
    <r>
      <rPr>
        <sz val="11"/>
        <rFont val="Calibri"/>
        <family val="2"/>
      </rPr>
      <t>Salary Range of the Employees are given below:</t>
    </r>
  </si>
  <si>
    <t xml:space="preserve">   Chief Financial Officer  </t>
  </si>
  <si>
    <t xml:space="preserve">                 Director    </t>
  </si>
  <si>
    <t xml:space="preserve">Managing Director               Director                   Chief Financial Officer                        Company Secretary         </t>
  </si>
  <si>
    <t>Payment of liability against acquisition of  palnt &amp; Equipment</t>
  </si>
  <si>
    <t>Managing Partner</t>
  </si>
  <si>
    <t>Signed for and on behalf of</t>
  </si>
  <si>
    <t>MABS &amp; J Partners</t>
  </si>
  <si>
    <t>Chartered Accountants</t>
  </si>
  <si>
    <t>2022-2023</t>
  </si>
  <si>
    <t>As at June 30, 2023</t>
  </si>
  <si>
    <t xml:space="preserve"> June 30, 2023</t>
  </si>
  <si>
    <t xml:space="preserve">Tax paid against provision </t>
  </si>
  <si>
    <t>Sale of Coconut oil</t>
  </si>
  <si>
    <t>Sale of By-product of Coconut oil</t>
  </si>
  <si>
    <t>Add : Opening stock of Finished good</t>
  </si>
  <si>
    <t>Goods avilable for sale</t>
  </si>
  <si>
    <t>Less  : Closing Stock of Finished goods</t>
  </si>
  <si>
    <t>Cost of Coconut oil sold  :</t>
  </si>
  <si>
    <t>Cost of goods manufactured</t>
  </si>
  <si>
    <t>Less : Closingh Stock of Finished goods</t>
  </si>
  <si>
    <t>Add : Opening stock of Finished goods</t>
  </si>
  <si>
    <t>Net Turnover :</t>
  </si>
  <si>
    <t>No payment in Foreign Currency has been made duridng the year under report.</t>
  </si>
  <si>
    <t>a)   Directors/ Sponsors</t>
  </si>
  <si>
    <t>Bangladesh Cashew Nut Processing  Industrial Ltd.(Note 12.01)</t>
  </si>
  <si>
    <t>M/S. Abu Khaer Trading Corporation (Note 12.02)</t>
  </si>
  <si>
    <t>Cost of Cashew Nuts  sold  ( Note 20.01)</t>
  </si>
  <si>
    <t>Cost of Coconut oil sold  ( Note 20.04)</t>
  </si>
  <si>
    <t>Raw materials consumed  (Note 20.02)</t>
  </si>
  <si>
    <t>Cost of Raw materials (Note 20.05)</t>
  </si>
  <si>
    <t>Factory Overhead cost ( Note 20.06 )</t>
  </si>
  <si>
    <t>and the Associated Companies, which has been approved by the shareholders in Annual General Meeting of the</t>
  </si>
  <si>
    <t>Factory Overhead cost Note (20.03)</t>
  </si>
  <si>
    <t>Indirect labour cost</t>
  </si>
  <si>
    <t>Indirect Materials cost</t>
  </si>
  <si>
    <t>Fuel and lubricants</t>
  </si>
  <si>
    <t>Vehicle operation and maintenance cost</t>
  </si>
  <si>
    <t>Other Factory overhead expense</t>
  </si>
  <si>
    <t>Stock of Finished goods- Cashew Nuts (Note 20.01)</t>
  </si>
  <si>
    <t>Stock of Raw materials- Cashew Nuts(Note 20.02)</t>
  </si>
  <si>
    <t>Stock of finished goods-Coconut Oil( 20.04)</t>
  </si>
  <si>
    <t>Stock of Raw materials- Coconut oil (Note 20.05)</t>
  </si>
  <si>
    <t>Haji Helal Store</t>
  </si>
  <si>
    <t>Saleh &amp; Brothers</t>
  </si>
  <si>
    <t>Sugata Feed Mills</t>
  </si>
  <si>
    <t>Tashin Jahan</t>
  </si>
  <si>
    <t>2022- 2023</t>
  </si>
  <si>
    <t xml:space="preserve">Advance against Work order </t>
  </si>
  <si>
    <t>Liability against Fees &amp; Subscription</t>
  </si>
  <si>
    <t>Balance as on June 30,2023</t>
  </si>
  <si>
    <t xml:space="preserve">              For the year ended 30 June, 2023 </t>
  </si>
  <si>
    <t>Increase in Current Assets -Advance for purchase and  work order</t>
  </si>
  <si>
    <t>Increase (decrease)  in  Current liability-    WPWF</t>
  </si>
  <si>
    <t xml:space="preserve">Increase in Current Assets -Accts. Receivable, </t>
  </si>
  <si>
    <t>Decrease in Current Assets -  VAT Current A/C.</t>
  </si>
  <si>
    <t>Increase (decrease)in Current Liabilities -Acts. Payable</t>
  </si>
  <si>
    <t>Cost of Cashew Nuts sold  :</t>
  </si>
  <si>
    <t>Factyory Overhead Cost- Cashew Nuts</t>
  </si>
  <si>
    <t>Cost of Raw matereials - Coconut oil :</t>
  </si>
  <si>
    <t xml:space="preserve">Factory Overhead cost - Coconut oil : </t>
  </si>
  <si>
    <t>Admin, Selling and General expenses :</t>
  </si>
  <si>
    <t>Other Income :</t>
  </si>
  <si>
    <t xml:space="preserve">Contribution to Workers's Profit Participation &amp; Welfare Fund : </t>
  </si>
  <si>
    <t xml:space="preserve">Provision for Income Tax  : </t>
  </si>
  <si>
    <t xml:space="preserve">Liabilities for Expenses  : </t>
  </si>
  <si>
    <t xml:space="preserve">Provision for  Workers Profit participation/Welfare Fund : </t>
  </si>
  <si>
    <t>Un-Claimed Dividend :</t>
  </si>
  <si>
    <t>Current Account with Related party  :</t>
  </si>
  <si>
    <t xml:space="preserve">Deferred Tax  :   Asset / (Liability ) </t>
  </si>
  <si>
    <t xml:space="preserve">Retained Earnings : </t>
  </si>
  <si>
    <t xml:space="preserve">Cash &amp; Cash Equivalents:  </t>
  </si>
  <si>
    <t xml:space="preserve">Advances, Deposits and Pre-payments : </t>
  </si>
  <si>
    <t xml:space="preserve">Accounts receivable ( Un- secured )  : </t>
  </si>
  <si>
    <t xml:space="preserve">Inventories  : </t>
  </si>
  <si>
    <t xml:space="preserve">Construction in Progress : </t>
  </si>
  <si>
    <t xml:space="preserve">Property, Plant &amp; Equipment:  </t>
  </si>
  <si>
    <t>Decrease in  libility with Associated Cos. for expenses</t>
  </si>
  <si>
    <t>Increase(decrease) in Current Assets -Inventories</t>
  </si>
  <si>
    <t>Provdision for WPWF</t>
  </si>
  <si>
    <t>Increase (decrease)in Current Liabilities -Acts. Payable-</t>
  </si>
  <si>
    <t>Provision for WPWF</t>
  </si>
  <si>
    <t xml:space="preserve">Creditors against machinery supplied : </t>
  </si>
  <si>
    <t xml:space="preserve">     </t>
  </si>
  <si>
    <t>Net Operating Cash flows per share( Note 28)</t>
  </si>
  <si>
    <t>i) All the debts are good and  collectable during normal course of business during the subsequent year.</t>
  </si>
  <si>
    <t xml:space="preserve">d)  No amount of money was spent by the company for compensating any member of the Board / Officer of the company for special services rendered by them during the year. </t>
  </si>
  <si>
    <t>C)  The sare of the company is listed with both Dhaka Stock Exchange Ltd. and Chittagong Stock Exchange Ltd. and is quoted at Taka 239.80 and Taka 242.50 on 30.6.2022 at Dhaka Stock Exchange Ltd. and Chittagong Stock Exchange Ltd. respectively.</t>
  </si>
  <si>
    <t>Provision during the year (Note 24.00)</t>
  </si>
  <si>
    <t xml:space="preserve">Tax return by NBR after assement of Tax </t>
  </si>
  <si>
    <t>for the year 2021-2022</t>
  </si>
  <si>
    <t>Moulvi Bazar Sales Centre</t>
  </si>
  <si>
    <t>As at June 30, 2024</t>
  </si>
  <si>
    <t>For the year ended 30 June, 2024</t>
  </si>
  <si>
    <t>As at and for year ended June 30, 2024</t>
  </si>
  <si>
    <t>As on              July 01, 2023</t>
  </si>
  <si>
    <t>As on                 June 30, 2024</t>
  </si>
  <si>
    <t>As on             June 30, 2024</t>
  </si>
  <si>
    <t>Written Down Value  June 30, 2024</t>
  </si>
  <si>
    <t xml:space="preserve"> June 30, 2024</t>
  </si>
  <si>
    <t>2023-2024</t>
  </si>
  <si>
    <t xml:space="preserve">During the previous year, the Company paid Cash dividend @ 10% to the Public shareholders including the  Directors  </t>
  </si>
  <si>
    <t>Company held on10th December, 2023 .</t>
  </si>
  <si>
    <t>For the year ended June 30, 2024</t>
  </si>
  <si>
    <t xml:space="preserve"> For the year ended 30 June, 2024</t>
  </si>
  <si>
    <t>(</t>
  </si>
  <si>
    <t>Mostakin  &amp; Store</t>
  </si>
  <si>
    <t>Bismillah Store</t>
  </si>
  <si>
    <t>Macca Madina Store</t>
  </si>
  <si>
    <t>Konapara Show room</t>
  </si>
  <si>
    <t>Salary to employees</t>
  </si>
  <si>
    <t>Telephone and Fax chargess</t>
  </si>
  <si>
    <t xml:space="preserve">Tax return as per assessmnet of Tax by NBR </t>
  </si>
  <si>
    <t>Decrease  in liability with Related Parties</t>
  </si>
  <si>
    <t>Reconciliation of Cash flow from Operating Activities                     ( Indiecdt method)  :</t>
  </si>
  <si>
    <t>Decrease(Increase)in  in Current Assets -Inventories</t>
  </si>
  <si>
    <t xml:space="preserve">(Increase) in Current Assets -Accts. Receivable, </t>
  </si>
  <si>
    <t>Decrease in Current liability-    Provision for Income Tax</t>
  </si>
  <si>
    <t>Jamuna Bank, Moulvi Bazar Branch(C/D A/C no.1001001482170)</t>
  </si>
  <si>
    <t>d)  Previous years figures have been re-arranged where necessary to confirm  to the Current year's presentation.</t>
  </si>
  <si>
    <t>Advance Income Tax</t>
  </si>
  <si>
    <t>Transactions with Related parties, i..e. City Sugar Industries Ltd. ,   have been disclosed in Note 13 of the Accounts, as required under IAS 24. No interest or any other charge has been paid to the Relted party or claimed by the Related party against the liability with them durig the year.</t>
  </si>
  <si>
    <t>Decrease in advance VAT payment</t>
  </si>
  <si>
    <t>Payment of Advance Income Tax</t>
  </si>
  <si>
    <t xml:space="preserve">Advance against Purchase and expenses </t>
  </si>
  <si>
    <t>Advance against purchase and expenses</t>
  </si>
  <si>
    <t>Deferred Tax expense ( Income )</t>
  </si>
  <si>
    <t>Income Tax expenses :</t>
  </si>
  <si>
    <t>Current Tax</t>
  </si>
  <si>
    <t>Provision for  Current Tax</t>
  </si>
  <si>
    <t>This represents the amount payable to the above company for purchase of full set of machinery of Cashew Nut Processing plant, imported by them. As per  agreement (MOU) signed with them, the liability is payable after 3(three) years from the date of signing the MOU with no interest  or charge for this period. The MOU was signed on 28.2.2022.</t>
  </si>
  <si>
    <t xml:space="preserve">Less : Cost of Work in process </t>
  </si>
  <si>
    <t>Cost of Cashew Nuts  for sale</t>
  </si>
  <si>
    <t xml:space="preserve">Less :  Stock of By-producdt available for sale </t>
  </si>
  <si>
    <t xml:space="preserve"> cost of goods for manufature</t>
  </si>
  <si>
    <t>Cost of  goods sold  :</t>
  </si>
  <si>
    <t>Cost of  goods sold :</t>
  </si>
  <si>
    <t>Stock of   Work in Process</t>
  </si>
  <si>
    <t>Stock of By-product of Cashewnut</t>
  </si>
  <si>
    <t>Norshingdi Store</t>
  </si>
  <si>
    <t>Deviation of the NOCFPS of the current year compared to that  of the previous year is due to Cash inflow from decrease in stock of the previous year for substantial amount during the current year .</t>
  </si>
  <si>
    <t>Adjustment during the year</t>
  </si>
  <si>
    <t>Closing balance  :</t>
  </si>
  <si>
    <t>Nature of relationship :  Sister concern</t>
  </si>
  <si>
    <t>Nature of transaction :  Financing business</t>
  </si>
  <si>
    <t>Audit  fee during the year under report comprises of Auditors' remuneration including  VAT  for Audit of Accounts and  for  certification  of compliance of  Corporate Governance Code as per guide line issued by BSEC. Vide Notification No. SEC/CMRRCD/2006-158/207/Admin/80, dated 03.6.2018.</t>
  </si>
  <si>
    <t>Related party name :    City Sugar Industries Ltd.</t>
  </si>
  <si>
    <t xml:space="preserve">tk. </t>
  </si>
  <si>
    <t>(Note-  20.06 )</t>
  </si>
  <si>
    <t>(Note- 20.03 )</t>
  </si>
  <si>
    <t>(Note 21.00 )</t>
  </si>
  <si>
    <t>Apportionment of Depreciation for the year  is charged as under  : The charge is allocated on the basis of use of the Asets.</t>
  </si>
  <si>
    <t xml:space="preserve">This represents the amount payable to the above party for purchase of machinery from them for production of coconut oil. The bill for supply of machinery is payable after 3(three) yeas  from 17.2.2022 with no interrest or any other charge for the credit period. </t>
  </si>
  <si>
    <t>Revenue</t>
  </si>
  <si>
    <t xml:space="preserve"> Current Tax  :</t>
  </si>
  <si>
    <t>Deferred Tax expense(Income):</t>
  </si>
  <si>
    <t>C R Mazumder FCA</t>
  </si>
  <si>
    <t xml:space="preserve"> Amount in BDT 		</t>
  </si>
  <si>
    <t>Revenue :</t>
  </si>
  <si>
    <t>Transactions with Related parties, i..e. City Sugar Industries Ltd.  have been disclosed in Note 13 of the Accounts, as required under IAS 24. No interest or any other charge has been paid to the Relted parties or claimed by the Related parties against the liability with them durig the year.</t>
  </si>
  <si>
    <t>Related party Name</t>
  </si>
  <si>
    <t>Nature of relationship</t>
  </si>
  <si>
    <t>Nature of transactions</t>
  </si>
  <si>
    <t>Opening Balance</t>
  </si>
  <si>
    <t>Closing Balance</t>
  </si>
  <si>
    <t>City Sugar Industries Ltd.</t>
  </si>
  <si>
    <t>Sister concern</t>
  </si>
  <si>
    <t>Financing Business</t>
  </si>
  <si>
    <t>DVC No:</t>
  </si>
  <si>
    <t>Adjustment aginst expense of the previous year</t>
  </si>
  <si>
    <t>i) Bank Guarantee margin represents the amount deposited with Islami Bank Bangladesh Ltd., Farmgate Br, for issuing bank guarantees in favour of Titas Gas Transmission &amp; Distribution Co. Ltd. for obtaining gas line connection to the factory. The bank guarantees are BG-17 for Tk.812,800/-, BG-18 for Tk. 168,400/- and BG-19 for Tk. 74,974/-.</t>
  </si>
  <si>
    <t>ii) Security deposits represent the amount paid by the company with different service providing orgnizations  for obtaining service from them.</t>
  </si>
  <si>
    <t>iii) All the  advances, deposits and pre-payments  are realizable in the ordinry course of business, at  a value at least equal to the amounts at which they are stated in this  Statement of Financial Position.</t>
  </si>
  <si>
    <t>iv) No amount was due by the Directors, including the Managing Director and other officers of the company and any of them severally or jointly with any other person.</t>
  </si>
  <si>
    <t>i) Cash in hand has been verified by the Auditors of the company at the close of the year and a cash custody certificate was furnished to the Auditors.</t>
  </si>
  <si>
    <t>ii) Bank Account with NCCBL is a dorment Account and is under process of closure.</t>
  </si>
  <si>
    <t>Prior year adjustment</t>
  </si>
  <si>
    <t xml:space="preserve">i) Non Current Liabilities </t>
  </si>
  <si>
    <t xml:space="preserve">ii) Current Liabilities </t>
  </si>
  <si>
    <t>City Seed Crashing Industries Ltd.</t>
  </si>
  <si>
    <t>City Edible oil Ltd.</t>
  </si>
  <si>
    <t>This represents the amount that could not be paid to the respective shareholders due to discripancies in the bank Account of  the receiver of the  dividend. During the year an amoutn  of Taka 364,093/-as un-claimed dividend for the yeasr 2018-2019 has been transferred to Capital Market Stabilization Fund as per instruction of he BSEC.</t>
  </si>
  <si>
    <t>Amount paid  during the year</t>
  </si>
  <si>
    <t>Raw materials consumed :</t>
  </si>
  <si>
    <t>Less : Taxable depreciation as per 3rd shedule of ITA 2023</t>
  </si>
  <si>
    <t xml:space="preserve">Add: Accounting Depreciation </t>
  </si>
  <si>
    <t>Taxable profit before tax</t>
  </si>
  <si>
    <t xml:space="preserve">Current tax rate </t>
  </si>
  <si>
    <t>Balance as on June 30,2024</t>
  </si>
  <si>
    <t>Signed as per our annexed report on even date.</t>
  </si>
  <si>
    <t>The  annexed Notes ( 1- 39) form an integral part of these Financial Statements.</t>
  </si>
  <si>
    <t xml:space="preserve">The  annexed Notes ( 1- 39 ) form an integral part of these Financial Statements.							</t>
  </si>
  <si>
    <t xml:space="preserve">The  annexed Notes ( 1- 39) form an integral part of these Financial Statements.							</t>
  </si>
  <si>
    <r>
      <t xml:space="preserve">During the previous year, the Company paid </t>
    </r>
    <r>
      <rPr>
        <sz val="11"/>
        <color indexed="10"/>
        <rFont val="Cambria"/>
        <family val="1"/>
      </rPr>
      <t>Cash dividend @ 10%</t>
    </r>
    <r>
      <rPr>
        <sz val="11"/>
        <rFont val="Cambria"/>
        <family val="1"/>
      </rPr>
      <t xml:space="preserve"> to the Public shareholders including the  Directors  </t>
    </r>
    <r>
      <rPr>
        <sz val="11"/>
        <rFont val="Cambria"/>
        <family val="1"/>
      </rPr>
      <t xml:space="preserve">and the Associated Companies, which has been approved by the shareholders in Annual General Meeting of the Company held on10th December, 2023 .								</t>
    </r>
  </si>
  <si>
    <t>a) During the year total      Board Meeting were held.</t>
  </si>
  <si>
    <t>Transferred to Property, Plant, and Equipment during the year **</t>
  </si>
  <si>
    <t xml:space="preserve">Accounts and other payable  : </t>
  </si>
  <si>
    <t>Payable with other parties</t>
  </si>
  <si>
    <t>**Rahima Food Corporation Ltd. (RFCL) imported machinery in 2021 for its planned Coconut Oil Production Unit, initially classifying it as Capital Work-in-Progress (CWIP). As of 30 June 2024, the company’s board decided to transfer the machinery, including installation costs, from CWIP to Property, Plant, and Equipment, signaling its readiness for commercial use. This transfer enables the machinery to be utilized productively, aligning with RFCL’s broader goals for resource efficiency and operational optimization.</t>
  </si>
  <si>
    <t>ICAB Enrollment No: 178</t>
  </si>
  <si>
    <t>Statement of Changes in Equity</t>
  </si>
  <si>
    <t>For the year ended 30 June, 2023</t>
  </si>
  <si>
    <t xml:space="preserve">  General Reserve</t>
  </si>
  <si>
    <t xml:space="preserve">   Retained Earnings</t>
  </si>
  <si>
    <t>Adjustment for payment of Dividend for the previous year</t>
  </si>
  <si>
    <t>Adjustment for payment of VAT  for the  previous year</t>
  </si>
  <si>
    <t>Profit during the year 
(From the Statement of Comprehensive Income)</t>
  </si>
  <si>
    <t>Adjustment for tax return for thee previous assessment year</t>
  </si>
  <si>
    <t>Share 
capital</t>
  </si>
  <si>
    <t>Company Secretary</t>
  </si>
  <si>
    <t xml:space="preserve">Managing Director </t>
  </si>
  <si>
    <t xml:space="preserve">Managing Director                  Director                             Chief Financial Officer                                     Company Secretary    </t>
  </si>
  <si>
    <t xml:space="preserve">Managing Director                   Director                           Chief Financial Officer                            Company Secretary </t>
  </si>
  <si>
    <t xml:space="preserve">Managing Director          Director         Chief Financial Officer           Company Secretary </t>
  </si>
  <si>
    <t>ICAB Enrollment No.: 178</t>
  </si>
  <si>
    <t xml:space="preserve">        Sd/-                                                 Sd/-           </t>
  </si>
  <si>
    <t>Sd/-</t>
  </si>
  <si>
    <t>Dated: 27.10.2024</t>
  </si>
  <si>
    <t xml:space="preserve">       Sd/-                                   Sd/-</t>
  </si>
  <si>
    <t xml:space="preserve">                 Sd/-                                          Sd/-</t>
  </si>
  <si>
    <t xml:space="preserve">           Sd/-                                        Sd/-                                     Sd/-</t>
  </si>
  <si>
    <t xml:space="preserve">Managing Director                 Director                    Chief Financial Officer        Company Secretary         </t>
  </si>
  <si>
    <t xml:space="preserve">        Sd/-</t>
  </si>
  <si>
    <t xml:space="preserve">            Sd/-</t>
  </si>
  <si>
    <t xml:space="preserve">              Sd/-</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</si>
</sst>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4" formatCode="_(&quot;$&quot;* #,##0.00_);_(&quot;$&quot;* \(#,##0.00\);_(&quot;$&quot;* &quot;-&quot;??_);_(@_)"/>
    <numFmt numFmtId="43" formatCode="_(* #,##0.00_);_(* \(#,##0.00\);_(* &quot;-&quot;??_);_(@_)"/>
    <numFmt numFmtId="164" formatCode="_-* #,##0.00_-;\-* #,##0.00_-;_-* &quot;-&quot;??_-;_-@_-"/>
    <numFmt numFmtId="165" formatCode="_(* #,##0_);_(* \(#,##0\);_(* &quot;-&quot;??_);_(@_)"/>
    <numFmt numFmtId="166" formatCode="_(* #,##0.0_);_(* \(#,##0.0\);_(* &quot;-&quot;??_);_(@_)"/>
    <numFmt numFmtId="167" formatCode="_(* #,##0.000_);_(* \(#,##0.000\);_(* &quot;-&quot;??_);_(@_)"/>
    <numFmt numFmtId="168" formatCode="[$-409]mmmm\ d\,\ yyyy;@"/>
    <numFmt numFmtId="169" formatCode="&quot;&quot;0&quot; Cr&quot;"/>
    <numFmt numFmtId="170" formatCode="yyyy\-mm\-dd;@"/>
  </numFmts>
  <fonts count="61" x14ac:knownFonts="1">
    <font>
      <sz val="12"/>
      <name val="Times New Roman"/>
    </font>
    <font>
      <sz val="12"/>
      <name val="Times New Roman"/>
      <family val="1"/>
    </font>
    <font>
      <sz val="8"/>
      <name val="Times New Roman"/>
      <family val="1"/>
    </font>
    <font>
      <sz val="9"/>
      <color indexed="81"/>
      <name val="Tahoma"/>
      <family val="2"/>
    </font>
    <font>
      <b/>
      <sz val="9"/>
      <color indexed="81"/>
      <name val="Tahoma"/>
      <family val="2"/>
    </font>
    <font>
      <b/>
      <sz val="12"/>
      <name val="Times New Roman"/>
      <family val="1"/>
    </font>
    <font>
      <b/>
      <u/>
      <sz val="12"/>
      <name val="Times New Roman"/>
      <family val="1"/>
    </font>
    <font>
      <sz val="12"/>
      <name val="Times New Roman"/>
      <family val="1"/>
    </font>
    <font>
      <sz val="10"/>
      <name val="Arial"/>
      <family val="2"/>
    </font>
    <font>
      <sz val="11"/>
      <name val="Calibri"/>
      <family val="2"/>
    </font>
    <font>
      <b/>
      <sz val="11"/>
      <name val="Cambria"/>
      <family val="1"/>
    </font>
    <font>
      <sz val="11"/>
      <name val="Cambria"/>
      <family val="1"/>
    </font>
    <font>
      <sz val="11"/>
      <color indexed="10"/>
      <name val="Cambria"/>
      <family val="1"/>
    </font>
    <font>
      <sz val="12"/>
      <name val="Cambria"/>
      <family val="1"/>
    </font>
    <font>
      <sz val="12"/>
      <name val="Cambria"/>
      <family val="1"/>
      <scheme val="major"/>
    </font>
    <font>
      <b/>
      <sz val="12"/>
      <name val="Cambria"/>
      <family val="1"/>
      <scheme val="major"/>
    </font>
    <font>
      <b/>
      <u/>
      <sz val="12"/>
      <name val="Cambria"/>
      <family val="1"/>
      <scheme val="major"/>
    </font>
    <font>
      <u val="singleAccounting"/>
      <sz val="12"/>
      <name val="Cambria"/>
      <family val="1"/>
      <scheme val="major"/>
    </font>
    <font>
      <b/>
      <u val="singleAccounting"/>
      <sz val="12"/>
      <name val="Cambria"/>
      <family val="1"/>
      <scheme val="major"/>
    </font>
    <font>
      <sz val="12"/>
      <color rgb="FFFF0000"/>
      <name val="Cambria"/>
      <family val="1"/>
      <scheme val="major"/>
    </font>
    <font>
      <u/>
      <sz val="12"/>
      <name val="Cambria"/>
      <family val="1"/>
      <scheme val="major"/>
    </font>
    <font>
      <sz val="12"/>
      <color indexed="8"/>
      <name val="Cambria"/>
      <family val="1"/>
      <scheme val="major"/>
    </font>
    <font>
      <b/>
      <sz val="11"/>
      <name val="Cambria"/>
      <family val="1"/>
      <scheme val="major"/>
    </font>
    <font>
      <sz val="10"/>
      <name val="Cambria"/>
      <family val="1"/>
      <scheme val="major"/>
    </font>
    <font>
      <b/>
      <u/>
      <sz val="10"/>
      <name val="Cambria"/>
      <family val="1"/>
      <scheme val="major"/>
    </font>
    <font>
      <b/>
      <sz val="10"/>
      <name val="Cambria"/>
      <family val="1"/>
      <scheme val="major"/>
    </font>
    <font>
      <u val="singleAccounting"/>
      <sz val="10"/>
      <name val="Cambria"/>
      <family val="1"/>
      <scheme val="major"/>
    </font>
    <font>
      <b/>
      <u val="singleAccounting"/>
      <sz val="10"/>
      <name val="Cambria"/>
      <family val="1"/>
      <scheme val="major"/>
    </font>
    <font>
      <sz val="11"/>
      <name val="Cambria"/>
      <family val="1"/>
      <scheme val="major"/>
    </font>
    <font>
      <sz val="12"/>
      <color rgb="FFFF0000"/>
      <name val="Times New Roman"/>
      <family val="1"/>
    </font>
    <font>
      <sz val="14"/>
      <name val="Cambria"/>
      <family val="1"/>
      <scheme val="major"/>
    </font>
    <font>
      <u/>
      <sz val="11"/>
      <name val="Cambria"/>
      <family val="1"/>
      <scheme val="major"/>
    </font>
    <font>
      <u val="singleAccounting"/>
      <sz val="11"/>
      <name val="Cambria"/>
      <family val="1"/>
      <scheme val="major"/>
    </font>
    <font>
      <b/>
      <u val="singleAccounting"/>
      <sz val="11"/>
      <name val="Cambria"/>
      <family val="1"/>
      <scheme val="major"/>
    </font>
    <font>
      <sz val="11"/>
      <color indexed="8"/>
      <name val="Cambria"/>
      <family val="1"/>
      <scheme val="major"/>
    </font>
    <font>
      <b/>
      <u val="doubleAccounting"/>
      <sz val="12"/>
      <name val="Cambria"/>
      <family val="1"/>
      <scheme val="major"/>
    </font>
    <font>
      <b/>
      <sz val="16"/>
      <name val="Cambria"/>
      <family val="1"/>
      <scheme val="major"/>
    </font>
    <font>
      <b/>
      <u/>
      <sz val="11"/>
      <name val="Cambria"/>
      <family val="1"/>
      <scheme val="major"/>
    </font>
    <font>
      <sz val="12"/>
      <name val="Calibri"/>
      <family val="2"/>
      <scheme val="minor"/>
    </font>
    <font>
      <sz val="11"/>
      <name val="Calibri"/>
      <family val="2"/>
      <scheme val="minor"/>
    </font>
    <font>
      <b/>
      <sz val="11"/>
      <name val="Calibri"/>
      <family val="2"/>
      <scheme val="minor"/>
    </font>
    <font>
      <b/>
      <sz val="22"/>
      <color rgb="FFFF0000"/>
      <name val="Calibri"/>
      <family val="2"/>
      <scheme val="minor"/>
    </font>
    <font>
      <b/>
      <sz val="26"/>
      <color rgb="FFFF0000"/>
      <name val="Calibri"/>
      <family val="2"/>
      <scheme val="minor"/>
    </font>
    <font>
      <b/>
      <sz val="12"/>
      <color rgb="FFFF0000"/>
      <name val="Calibri"/>
      <family val="2"/>
      <scheme val="minor"/>
    </font>
    <font>
      <sz val="12"/>
      <color rgb="FFFF0000"/>
      <name val="Calibri"/>
      <family val="2"/>
      <scheme val="minor"/>
    </font>
    <font>
      <b/>
      <sz val="14"/>
      <name val="Cambria"/>
      <family val="1"/>
      <scheme val="major"/>
    </font>
    <font>
      <sz val="12"/>
      <color theme="1"/>
      <name val="Cambria"/>
      <family val="1"/>
      <scheme val="major"/>
    </font>
    <font>
      <b/>
      <sz val="12"/>
      <color theme="1"/>
      <name val="Cambria"/>
      <family val="1"/>
      <scheme val="major"/>
    </font>
    <font>
      <i/>
      <sz val="11"/>
      <name val="Cambria"/>
      <family val="1"/>
      <scheme val="major"/>
    </font>
    <font>
      <sz val="11"/>
      <color rgb="FFFF0000"/>
      <name val="Cambria"/>
      <family val="1"/>
      <scheme val="major"/>
    </font>
    <font>
      <b/>
      <u/>
      <sz val="12"/>
      <color theme="1"/>
      <name val="Cambria"/>
      <family val="1"/>
      <scheme val="major"/>
    </font>
    <font>
      <sz val="12"/>
      <color theme="0"/>
      <name val="Cambria"/>
      <family val="1"/>
      <scheme val="major"/>
    </font>
    <font>
      <b/>
      <sz val="11"/>
      <color theme="1"/>
      <name val="Cambria"/>
      <family val="1"/>
      <scheme val="major"/>
    </font>
    <font>
      <sz val="11"/>
      <color theme="1"/>
      <name val="Cambria"/>
      <family val="1"/>
      <scheme val="major"/>
    </font>
    <font>
      <b/>
      <u val="singleAccounting"/>
      <sz val="12"/>
      <color theme="1"/>
      <name val="Cambria"/>
      <family val="1"/>
      <scheme val="major"/>
    </font>
    <font>
      <b/>
      <u val="doubleAccounting"/>
      <sz val="11"/>
      <name val="Cambria"/>
      <family val="1"/>
      <scheme val="major"/>
    </font>
    <font>
      <b/>
      <u val="singleAccounting"/>
      <sz val="11"/>
      <color theme="1"/>
      <name val="Cambria"/>
      <family val="1"/>
      <scheme val="major"/>
    </font>
    <font>
      <u val="doubleAccounting"/>
      <sz val="11"/>
      <name val="Cambria"/>
      <family val="1"/>
      <scheme val="major"/>
    </font>
    <font>
      <b/>
      <sz val="18"/>
      <name val="Cambria"/>
      <family val="1"/>
      <scheme val="major"/>
    </font>
    <font>
      <b/>
      <sz val="13"/>
      <name val="Cambria"/>
      <family val="1"/>
      <scheme val="major"/>
    </font>
    <font>
      <b/>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medium">
        <color indexed="64"/>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1" fontId="7"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0" fontId="8" fillId="0" borderId="0"/>
    <xf numFmtId="0" fontId="1" fillId="0" borderId="0"/>
    <xf numFmtId="9" fontId="1" fillId="0" borderId="0" applyFont="0" applyFill="0" applyBorder="0" applyAlignment="0" applyProtection="0"/>
  </cellStyleXfs>
  <cellXfs count="808">
    <xf numFmtId="0" fontId="0" fillId="0" borderId="0" xfId="0"/>
    <xf numFmtId="0" fontId="14" fillId="0" borderId="0" xfId="0" applyFont="1" applyBorder="1"/>
    <xf numFmtId="0" fontId="15" fillId="0" borderId="0" xfId="0" applyFont="1" applyBorder="1" applyAlignment="1">
      <alignment horizontal="center"/>
    </xf>
    <xf numFmtId="0" fontId="14" fillId="0" borderId="0" xfId="0" applyFont="1"/>
    <xf numFmtId="0" fontId="15" fillId="0" borderId="0" xfId="0" applyFont="1" applyBorder="1"/>
    <xf numFmtId="165" fontId="16" fillId="0" borderId="0" xfId="1" applyNumberFormat="1" applyFont="1" applyBorder="1" applyAlignment="1">
      <alignment horizontal="center"/>
    </xf>
    <xf numFmtId="2" fontId="14" fillId="0" borderId="0" xfId="0" applyNumberFormat="1" applyFont="1" applyBorder="1" applyAlignment="1">
      <alignment horizontal="center"/>
    </xf>
    <xf numFmtId="165" fontId="14" fillId="0" borderId="0" xfId="1" applyNumberFormat="1" applyFont="1" applyBorder="1"/>
    <xf numFmtId="165" fontId="15" fillId="0" borderId="0" xfId="1" applyNumberFormat="1" applyFont="1" applyBorder="1"/>
    <xf numFmtId="165" fontId="17" fillId="0" borderId="0" xfId="1" applyNumberFormat="1" applyFont="1" applyBorder="1"/>
    <xf numFmtId="165" fontId="14" fillId="0" borderId="0" xfId="0" applyNumberFormat="1" applyFont="1" applyBorder="1"/>
    <xf numFmtId="165" fontId="15" fillId="0" borderId="0" xfId="0" applyNumberFormat="1" applyFont="1" applyBorder="1"/>
    <xf numFmtId="165" fontId="18" fillId="0" borderId="0" xfId="1" applyNumberFormat="1" applyFont="1" applyBorder="1"/>
    <xf numFmtId="43" fontId="15" fillId="0" borderId="0" xfId="1" applyFont="1" applyBorder="1"/>
    <xf numFmtId="0" fontId="14" fillId="0" borderId="0" xfId="0" applyFont="1" applyFill="1" applyBorder="1" applyAlignment="1">
      <alignment vertical="center"/>
    </xf>
    <xf numFmtId="43" fontId="14" fillId="0" borderId="0" xfId="1" applyFont="1" applyAlignment="1">
      <alignment horizontal="center"/>
    </xf>
    <xf numFmtId="168" fontId="19" fillId="0" borderId="0" xfId="0" applyNumberFormat="1" applyFont="1" applyFill="1" applyBorder="1" applyAlignment="1">
      <alignment horizontal="left"/>
    </xf>
    <xf numFmtId="0" fontId="20" fillId="0" borderId="0" xfId="0" applyFont="1" applyBorder="1"/>
    <xf numFmtId="0" fontId="14" fillId="0" borderId="0" xfId="0" quotePrefix="1" applyFont="1" applyBorder="1" applyAlignment="1">
      <alignment horizontal="left"/>
    </xf>
    <xf numFmtId="0" fontId="21" fillId="0" borderId="0" xfId="0" applyFont="1" applyBorder="1"/>
    <xf numFmtId="168" fontId="19" fillId="0" borderId="0" xfId="0" applyNumberFormat="1" applyFont="1" applyFill="1" applyBorder="1" applyAlignment="1"/>
    <xf numFmtId="0" fontId="15" fillId="0" borderId="0" xfId="0" applyFont="1" applyAlignment="1"/>
    <xf numFmtId="0" fontId="15" fillId="0" borderId="0" xfId="0" applyFont="1" applyBorder="1" applyAlignment="1">
      <alignment horizontal="left" vertical="center"/>
    </xf>
    <xf numFmtId="165" fontId="15" fillId="0" borderId="0" xfId="1" applyNumberFormat="1" applyFont="1" applyBorder="1" applyAlignment="1">
      <alignment horizontal="center"/>
    </xf>
    <xf numFmtId="0" fontId="15" fillId="0" borderId="0" xfId="0" applyFont="1"/>
    <xf numFmtId="165" fontId="16" fillId="0" borderId="0" xfId="1" applyNumberFormat="1" applyFont="1" applyAlignment="1">
      <alignment horizontal="center"/>
    </xf>
    <xf numFmtId="0" fontId="21" fillId="0" borderId="0" xfId="0" applyFont="1"/>
    <xf numFmtId="165" fontId="21" fillId="0" borderId="0" xfId="0" applyNumberFormat="1" applyFont="1"/>
    <xf numFmtId="165" fontId="14" fillId="0" borderId="0" xfId="0" applyNumberFormat="1" applyFont="1"/>
    <xf numFmtId="0" fontId="14" fillId="0" borderId="0" xfId="0" applyFont="1" applyBorder="1" applyAlignment="1"/>
    <xf numFmtId="0" fontId="22" fillId="0" borderId="0" xfId="0" applyFont="1"/>
    <xf numFmtId="49" fontId="22" fillId="0" borderId="0" xfId="0" applyNumberFormat="1" applyFont="1"/>
    <xf numFmtId="0" fontId="23" fillId="0" borderId="0" xfId="0" applyFont="1"/>
    <xf numFmtId="0" fontId="24" fillId="0" borderId="0" xfId="0" quotePrefix="1" applyFont="1" applyAlignment="1">
      <alignment horizontal="center"/>
    </xf>
    <xf numFmtId="0" fontId="24" fillId="0" borderId="0" xfId="0" applyFont="1" applyAlignment="1">
      <alignment horizontal="center"/>
    </xf>
    <xf numFmtId="49" fontId="22" fillId="0" borderId="0" xfId="0" applyNumberFormat="1" applyFont="1" applyAlignment="1">
      <alignment horizontal="center"/>
    </xf>
    <xf numFmtId="0" fontId="25" fillId="0" borderId="0" xfId="0" applyFont="1"/>
    <xf numFmtId="0" fontId="23" fillId="0" borderId="0" xfId="0" applyFont="1" applyBorder="1"/>
    <xf numFmtId="0" fontId="25" fillId="0" borderId="0" xfId="0" applyFont="1" applyAlignment="1">
      <alignment horizontal="center"/>
    </xf>
    <xf numFmtId="49" fontId="22" fillId="0" borderId="0" xfId="1" applyNumberFormat="1" applyFont="1" applyAlignment="1">
      <alignment horizontal="center"/>
    </xf>
    <xf numFmtId="0" fontId="23" fillId="0" borderId="1" xfId="0" applyFont="1" applyBorder="1"/>
    <xf numFmtId="0" fontId="23" fillId="0" borderId="2" xfId="0" applyFont="1" applyBorder="1" applyAlignment="1">
      <alignment horizontal="center"/>
    </xf>
    <xf numFmtId="0" fontId="23" fillId="0" borderId="3" xfId="0" applyFont="1" applyBorder="1"/>
    <xf numFmtId="0" fontId="25" fillId="0" borderId="3" xfId="0" applyFont="1" applyBorder="1" applyAlignment="1">
      <alignment horizontal="center"/>
    </xf>
    <xf numFmtId="0" fontId="23" fillId="0" borderId="4" xfId="0" applyFont="1" applyBorder="1"/>
    <xf numFmtId="0" fontId="25" fillId="0" borderId="3" xfId="0" applyFont="1" applyBorder="1"/>
    <xf numFmtId="0" fontId="25" fillId="0" borderId="5" xfId="0" applyFont="1" applyBorder="1" applyAlignment="1">
      <alignment horizontal="center"/>
    </xf>
    <xf numFmtId="0" fontId="23" fillId="0" borderId="6" xfId="0" applyFont="1" applyBorder="1" applyAlignment="1">
      <alignment horizontal="center"/>
    </xf>
    <xf numFmtId="0" fontId="23" fillId="0" borderId="7" xfId="0" applyFont="1" applyBorder="1"/>
    <xf numFmtId="0" fontId="23" fillId="0" borderId="7" xfId="0" applyFont="1" applyBorder="1" applyAlignment="1">
      <alignment horizontal="center"/>
    </xf>
    <xf numFmtId="0" fontId="23" fillId="0" borderId="8" xfId="0" applyFont="1" applyBorder="1" applyAlignment="1">
      <alignment horizontal="center"/>
    </xf>
    <xf numFmtId="0" fontId="22" fillId="0" borderId="8" xfId="0" applyFont="1" applyBorder="1"/>
    <xf numFmtId="0" fontId="23" fillId="0" borderId="5" xfId="0" applyFont="1" applyBorder="1" applyAlignment="1">
      <alignment horizontal="center"/>
    </xf>
    <xf numFmtId="0" fontId="23" fillId="0" borderId="6" xfId="0" quotePrefix="1" applyFont="1" applyBorder="1" applyAlignment="1">
      <alignment horizontal="center"/>
    </xf>
    <xf numFmtId="0" fontId="23" fillId="0" borderId="9" xfId="0" applyFont="1" applyBorder="1" applyAlignment="1">
      <alignment horizontal="center"/>
    </xf>
    <xf numFmtId="0" fontId="23" fillId="0" borderId="10" xfId="0" applyFont="1" applyBorder="1" applyAlignment="1">
      <alignment horizontal="center"/>
    </xf>
    <xf numFmtId="165" fontId="23" fillId="0" borderId="10" xfId="1" applyNumberFormat="1" applyFont="1" applyBorder="1" applyAlignment="1">
      <alignment horizontal="center"/>
    </xf>
    <xf numFmtId="0" fontId="23" fillId="0" borderId="5" xfId="0" applyFont="1" applyBorder="1"/>
    <xf numFmtId="165" fontId="23" fillId="0" borderId="6" xfId="1" applyNumberFormat="1" applyFont="1" applyBorder="1"/>
    <xf numFmtId="165" fontId="23" fillId="0" borderId="6" xfId="1" applyNumberFormat="1" applyFont="1" applyBorder="1" applyAlignment="1">
      <alignment horizontal="right"/>
    </xf>
    <xf numFmtId="0" fontId="23" fillId="0" borderId="6" xfId="0" applyFont="1" applyBorder="1"/>
    <xf numFmtId="0" fontId="23" fillId="0" borderId="10" xfId="0" applyFont="1" applyBorder="1"/>
    <xf numFmtId="165" fontId="23" fillId="0" borderId="10" xfId="1" applyNumberFormat="1" applyFont="1" applyBorder="1"/>
    <xf numFmtId="0" fontId="23" fillId="0" borderId="11" xfId="0" applyFont="1" applyBorder="1"/>
    <xf numFmtId="0" fontId="23" fillId="0" borderId="12" xfId="0" applyFont="1" applyBorder="1"/>
    <xf numFmtId="165" fontId="23" fillId="0" borderId="12" xfId="1" applyNumberFormat="1" applyFont="1" applyBorder="1"/>
    <xf numFmtId="0" fontId="23" fillId="0" borderId="12" xfId="0" applyFont="1" applyBorder="1" applyAlignment="1">
      <alignment horizontal="left"/>
    </xf>
    <xf numFmtId="165" fontId="23" fillId="0" borderId="13" xfId="1" applyNumberFormat="1" applyFont="1" applyBorder="1"/>
    <xf numFmtId="165" fontId="23" fillId="0" borderId="0" xfId="1" applyNumberFormat="1" applyFont="1" applyBorder="1"/>
    <xf numFmtId="165" fontId="23" fillId="0" borderId="0" xfId="0" applyNumberFormat="1" applyFont="1" applyBorder="1"/>
    <xf numFmtId="165" fontId="23" fillId="0" borderId="0" xfId="1" applyNumberFormat="1" applyFont="1"/>
    <xf numFmtId="0" fontId="14" fillId="0" borderId="14" xfId="0" applyFont="1" applyBorder="1"/>
    <xf numFmtId="165" fontId="25" fillId="0" borderId="12" xfId="1" applyNumberFormat="1" applyFont="1" applyBorder="1" applyAlignment="1">
      <alignment horizontal="center"/>
    </xf>
    <xf numFmtId="165" fontId="25" fillId="0" borderId="0" xfId="1" applyNumberFormat="1" applyFont="1" applyBorder="1" applyAlignment="1">
      <alignment horizontal="center"/>
    </xf>
    <xf numFmtId="165" fontId="24" fillId="0" borderId="2" xfId="1" applyNumberFormat="1" applyFont="1" applyBorder="1" applyAlignment="1">
      <alignment horizontal="center"/>
    </xf>
    <xf numFmtId="165" fontId="24" fillId="0" borderId="14" xfId="1" applyNumberFormat="1" applyFont="1" applyBorder="1" applyAlignment="1">
      <alignment horizontal="center"/>
    </xf>
    <xf numFmtId="165" fontId="24" fillId="0" borderId="0" xfId="1" applyNumberFormat="1" applyFont="1" applyBorder="1" applyAlignment="1">
      <alignment horizontal="center"/>
    </xf>
    <xf numFmtId="0" fontId="23" fillId="0" borderId="0" xfId="0" quotePrefix="1" applyFont="1" applyAlignment="1">
      <alignment horizontal="left"/>
    </xf>
    <xf numFmtId="165" fontId="23" fillId="0" borderId="14" xfId="1" applyNumberFormat="1" applyFont="1" applyBorder="1"/>
    <xf numFmtId="0" fontId="20" fillId="0" borderId="14" xfId="0" applyFont="1" applyBorder="1"/>
    <xf numFmtId="165" fontId="26" fillId="0" borderId="6" xfId="1" applyNumberFormat="1" applyFont="1" applyBorder="1"/>
    <xf numFmtId="165" fontId="26" fillId="0" borderId="14" xfId="1" applyNumberFormat="1" applyFont="1" applyBorder="1"/>
    <xf numFmtId="165" fontId="26" fillId="0" borderId="0" xfId="1" applyNumberFormat="1" applyFont="1" applyBorder="1"/>
    <xf numFmtId="165" fontId="27" fillId="0" borderId="10" xfId="1" applyNumberFormat="1" applyFont="1" applyBorder="1"/>
    <xf numFmtId="165" fontId="25" fillId="0" borderId="0" xfId="1" applyNumberFormat="1" applyFont="1" applyBorder="1"/>
    <xf numFmtId="0" fontId="14" fillId="0" borderId="15" xfId="0" applyFont="1" applyBorder="1"/>
    <xf numFmtId="165" fontId="25" fillId="0" borderId="12" xfId="1" applyNumberFormat="1" applyFont="1" applyBorder="1"/>
    <xf numFmtId="0" fontId="14" fillId="0" borderId="0" xfId="0" applyFont="1" applyBorder="1"/>
    <xf numFmtId="0" fontId="14" fillId="0" borderId="0" xfId="0" applyFont="1"/>
    <xf numFmtId="165" fontId="14" fillId="0" borderId="6" xfId="1" applyNumberFormat="1" applyFont="1" applyBorder="1"/>
    <xf numFmtId="165" fontId="14" fillId="0" borderId="10" xfId="1" applyNumberFormat="1" applyFont="1" applyBorder="1"/>
    <xf numFmtId="165" fontId="14" fillId="0" borderId="0" xfId="0" applyNumberFormat="1" applyFont="1"/>
    <xf numFmtId="1" fontId="14" fillId="0" borderId="0" xfId="0" applyNumberFormat="1" applyFont="1"/>
    <xf numFmtId="165" fontId="0" fillId="0" borderId="0" xfId="1" applyNumberFormat="1" applyFont="1"/>
    <xf numFmtId="165" fontId="0" fillId="0" borderId="16" xfId="1" applyNumberFormat="1" applyFont="1" applyBorder="1"/>
    <xf numFmtId="165" fontId="0" fillId="0" borderId="12" xfId="1" applyNumberFormat="1" applyFont="1" applyBorder="1"/>
    <xf numFmtId="0" fontId="1" fillId="0" borderId="0" xfId="0" applyFont="1"/>
    <xf numFmtId="165" fontId="5" fillId="0" borderId="17" xfId="1" applyNumberFormat="1" applyFont="1" applyBorder="1"/>
    <xf numFmtId="165" fontId="5" fillId="0" borderId="12" xfId="1" applyNumberFormat="1" applyFont="1" applyBorder="1"/>
    <xf numFmtId="165" fontId="5" fillId="0" borderId="0" xfId="1" applyNumberFormat="1" applyFont="1"/>
    <xf numFmtId="0" fontId="5" fillId="0" borderId="0" xfId="0" applyFont="1"/>
    <xf numFmtId="0" fontId="6" fillId="0" borderId="0" xfId="0" applyFont="1"/>
    <xf numFmtId="0" fontId="5" fillId="0" borderId="0" xfId="0" applyFont="1" applyAlignment="1"/>
    <xf numFmtId="0" fontId="14" fillId="0" borderId="0" xfId="0" applyFont="1" applyBorder="1" applyAlignment="1">
      <alignment horizontal="left"/>
    </xf>
    <xf numFmtId="168" fontId="14" fillId="0" borderId="0" xfId="0" applyNumberFormat="1" applyFont="1" applyFill="1" applyBorder="1" applyAlignment="1"/>
    <xf numFmtId="0" fontId="14" fillId="0" borderId="0" xfId="0" applyFont="1" applyFill="1" applyBorder="1" applyAlignment="1">
      <alignment horizontal="left"/>
    </xf>
    <xf numFmtId="0" fontId="14" fillId="0" borderId="0" xfId="0" applyFont="1" applyAlignment="1">
      <alignment horizontal="left"/>
    </xf>
    <xf numFmtId="0" fontId="14" fillId="0" borderId="0" xfId="0" applyFont="1" applyAlignment="1"/>
    <xf numFmtId="0" fontId="14" fillId="0" borderId="0" xfId="0" applyFont="1" applyAlignment="1">
      <alignment horizontal="center"/>
    </xf>
    <xf numFmtId="0" fontId="14" fillId="0" borderId="0" xfId="0" applyFont="1" applyBorder="1" applyAlignment="1">
      <alignment vertical="top"/>
    </xf>
    <xf numFmtId="0" fontId="15" fillId="0" borderId="0" xfId="0" applyFont="1" applyBorder="1" applyAlignment="1"/>
    <xf numFmtId="0" fontId="14" fillId="2" borderId="0" xfId="0" applyFont="1" applyFill="1"/>
    <xf numFmtId="0" fontId="14" fillId="0" borderId="0" xfId="0" applyFont="1" applyFill="1" applyBorder="1" applyAlignment="1">
      <alignment horizontal="right"/>
    </xf>
    <xf numFmtId="0" fontId="14" fillId="0" borderId="0" xfId="0" applyFont="1" applyAlignment="1">
      <alignment horizontal="center"/>
    </xf>
    <xf numFmtId="10" fontId="0" fillId="0" borderId="0" xfId="7" applyNumberFormat="1" applyFont="1"/>
    <xf numFmtId="0" fontId="14" fillId="0" borderId="0" xfId="0" applyFont="1" applyFill="1" applyBorder="1" applyAlignment="1">
      <alignment horizontal="center"/>
    </xf>
    <xf numFmtId="0" fontId="15" fillId="0" borderId="0" xfId="0" applyFont="1" applyAlignment="1">
      <alignment horizontal="center"/>
    </xf>
    <xf numFmtId="0" fontId="14" fillId="0" borderId="0" xfId="0" applyFont="1" applyAlignment="1">
      <alignment horizontal="center"/>
    </xf>
    <xf numFmtId="0" fontId="16" fillId="0" borderId="0" xfId="0" applyFont="1"/>
    <xf numFmtId="0" fontId="14" fillId="0" borderId="0" xfId="0" applyFont="1" applyAlignment="1">
      <alignment vertical="center"/>
    </xf>
    <xf numFmtId="0" fontId="15" fillId="0" borderId="0" xfId="0" applyFont="1" applyAlignment="1">
      <alignment vertical="center"/>
    </xf>
    <xf numFmtId="165" fontId="14" fillId="0" borderId="2" xfId="1" applyNumberFormat="1" applyFont="1" applyBorder="1" applyAlignment="1">
      <alignment vertical="center"/>
    </xf>
    <xf numFmtId="165" fontId="14" fillId="0" borderId="0" xfId="1" applyNumberFormat="1" applyFont="1" applyBorder="1" applyAlignment="1">
      <alignment vertical="center"/>
    </xf>
    <xf numFmtId="0" fontId="22" fillId="0" borderId="0" xfId="0" applyFont="1" applyAlignment="1">
      <alignment vertical="center"/>
    </xf>
    <xf numFmtId="165" fontId="14" fillId="0" borderId="0" xfId="0" applyNumberFormat="1" applyFont="1" applyAlignment="1">
      <alignment vertical="center"/>
    </xf>
    <xf numFmtId="0" fontId="28" fillId="0" borderId="0" xfId="0" applyFont="1" applyAlignment="1">
      <alignment horizontal="left" vertical="center"/>
    </xf>
    <xf numFmtId="0" fontId="22" fillId="0" borderId="0" xfId="0" applyFont="1" applyAlignment="1">
      <alignment horizontal="center" vertical="center"/>
    </xf>
    <xf numFmtId="0" fontId="22" fillId="0" borderId="0" xfId="0" applyFont="1" applyFill="1" applyAlignment="1">
      <alignment vertical="center"/>
    </xf>
    <xf numFmtId="0" fontId="28" fillId="0" borderId="0" xfId="0" applyFont="1" applyFill="1" applyBorder="1" applyAlignment="1">
      <alignment vertical="center"/>
    </xf>
    <xf numFmtId="165" fontId="14" fillId="0" borderId="0" xfId="1" applyNumberFormat="1" applyFont="1" applyFill="1" applyBorder="1" applyAlignment="1">
      <alignment vertical="center"/>
    </xf>
    <xf numFmtId="0" fontId="14" fillId="0" borderId="0" xfId="0" applyFont="1" applyBorder="1" applyAlignment="1">
      <alignment vertical="center"/>
    </xf>
    <xf numFmtId="165" fontId="16" fillId="0" borderId="0" xfId="1" applyNumberFormat="1" applyFont="1" applyBorder="1" applyAlignment="1">
      <alignment horizontal="center" vertical="center"/>
    </xf>
    <xf numFmtId="3" fontId="14" fillId="0" borderId="0" xfId="0" applyNumberFormat="1" applyFont="1" applyBorder="1" applyAlignment="1">
      <alignment vertical="center"/>
    </xf>
    <xf numFmtId="165" fontId="14" fillId="0" borderId="0" xfId="0" applyNumberFormat="1" applyFont="1" applyBorder="1" applyAlignment="1">
      <alignment vertical="center"/>
    </xf>
    <xf numFmtId="165" fontId="15" fillId="0" borderId="0" xfId="1" applyNumberFormat="1" applyFont="1" applyBorder="1" applyAlignment="1">
      <alignment vertical="center"/>
    </xf>
    <xf numFmtId="0" fontId="15" fillId="0" borderId="0" xfId="0" quotePrefix="1" applyFont="1" applyAlignment="1">
      <alignment horizontal="left" vertical="center"/>
    </xf>
    <xf numFmtId="0" fontId="14" fillId="0" borderId="0" xfId="0" quotePrefix="1" applyFont="1" applyAlignment="1">
      <alignment vertical="center" wrapText="1"/>
    </xf>
    <xf numFmtId="0" fontId="15" fillId="0" borderId="0" xfId="0" applyFont="1" applyBorder="1" applyAlignment="1">
      <alignment vertical="center"/>
    </xf>
    <xf numFmtId="43" fontId="15" fillId="0" borderId="0" xfId="1" applyFont="1" applyBorder="1" applyAlignment="1">
      <alignment horizontal="left" vertical="center"/>
    </xf>
    <xf numFmtId="1" fontId="14" fillId="0" borderId="0" xfId="0" applyNumberFormat="1" applyFont="1" applyAlignment="1">
      <alignment vertical="center"/>
    </xf>
    <xf numFmtId="165" fontId="7" fillId="3" borderId="0" xfId="1" applyNumberFormat="1" applyFont="1" applyFill="1"/>
    <xf numFmtId="165" fontId="29" fillId="2" borderId="0" xfId="1" applyNumberFormat="1" applyFont="1" applyFill="1"/>
    <xf numFmtId="165" fontId="29" fillId="0" borderId="0" xfId="1" applyNumberFormat="1" applyFont="1"/>
    <xf numFmtId="0" fontId="5" fillId="0" borderId="12" xfId="1" applyNumberFormat="1" applyFont="1" applyBorder="1"/>
    <xf numFmtId="166" fontId="0" fillId="0" borderId="0" xfId="1" applyNumberFormat="1" applyFont="1"/>
    <xf numFmtId="0" fontId="5" fillId="0" borderId="0" xfId="0" applyFont="1" applyAlignment="1">
      <alignment horizontal="center"/>
    </xf>
    <xf numFmtId="166" fontId="5" fillId="0" borderId="0" xfId="1" applyNumberFormat="1" applyFont="1"/>
    <xf numFmtId="0" fontId="0" fillId="0" borderId="0" xfId="0"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0" fillId="0" borderId="0" xfId="0" applyAlignment="1">
      <alignment vertical="center"/>
    </xf>
    <xf numFmtId="165" fontId="0" fillId="0" borderId="0" xfId="1" applyNumberFormat="1" applyFont="1" applyAlignment="1">
      <alignment vertical="center"/>
    </xf>
    <xf numFmtId="166" fontId="5" fillId="0" borderId="12" xfId="1" applyNumberFormat="1" applyFont="1" applyBorder="1"/>
    <xf numFmtId="9" fontId="0" fillId="0" borderId="0" xfId="7" applyFont="1" applyAlignment="1">
      <alignment horizontal="center"/>
    </xf>
    <xf numFmtId="0" fontId="0" fillId="0" borderId="0" xfId="0" applyAlignment="1">
      <alignment wrapText="1"/>
    </xf>
    <xf numFmtId="0" fontId="15" fillId="0" borderId="0" xfId="0" applyFont="1" applyBorder="1" applyAlignment="1">
      <alignment horizontal="left"/>
    </xf>
    <xf numFmtId="0" fontId="15" fillId="0" borderId="0" xfId="0" quotePrefix="1" applyFont="1" applyBorder="1" applyAlignment="1">
      <alignment horizontal="center" vertical="center" wrapText="1"/>
    </xf>
    <xf numFmtId="43" fontId="14" fillId="0" borderId="0" xfId="1" applyFont="1" applyBorder="1" applyAlignment="1">
      <alignment horizontal="center"/>
    </xf>
    <xf numFmtId="165" fontId="14" fillId="0" borderId="0" xfId="1" applyNumberFormat="1" applyFont="1" applyBorder="1" applyAlignment="1">
      <alignment horizontal="right"/>
    </xf>
    <xf numFmtId="9" fontId="14" fillId="0" borderId="0" xfId="0" applyNumberFormat="1" applyFont="1" applyBorder="1" applyAlignment="1">
      <alignment horizontal="center"/>
    </xf>
    <xf numFmtId="0" fontId="22" fillId="0" borderId="0" xfId="0" applyFont="1" applyBorder="1" applyAlignment="1">
      <alignment vertical="center"/>
    </xf>
    <xf numFmtId="2" fontId="28" fillId="0" borderId="0" xfId="0" applyNumberFormat="1" applyFont="1" applyBorder="1" applyAlignment="1">
      <alignment horizontal="center" vertical="center"/>
    </xf>
    <xf numFmtId="0" fontId="14" fillId="0" borderId="0" xfId="0" applyFont="1" applyFill="1" applyBorder="1" applyAlignment="1">
      <alignment horizontal="center"/>
    </xf>
    <xf numFmtId="165" fontId="14" fillId="0" borderId="0" xfId="1" applyNumberFormat="1" applyFont="1" applyFill="1" applyBorder="1" applyAlignment="1"/>
    <xf numFmtId="165" fontId="21" fillId="0" borderId="0" xfId="0" applyNumberFormat="1" applyFont="1" applyBorder="1"/>
    <xf numFmtId="0" fontId="30" fillId="0" borderId="0" xfId="0" applyFont="1" applyBorder="1" applyAlignment="1"/>
    <xf numFmtId="165" fontId="28" fillId="0" borderId="0" xfId="1" applyNumberFormat="1" applyFont="1" applyBorder="1" applyAlignment="1">
      <alignment horizontal="left"/>
    </xf>
    <xf numFmtId="0" fontId="28" fillId="0" borderId="10" xfId="0" applyFont="1" applyBorder="1"/>
    <xf numFmtId="165" fontId="28" fillId="0" borderId="10" xfId="1" applyNumberFormat="1" applyFont="1" applyBorder="1"/>
    <xf numFmtId="165" fontId="28" fillId="0" borderId="2" xfId="1" applyNumberFormat="1" applyFont="1" applyBorder="1" applyAlignment="1">
      <alignment horizontal="left"/>
    </xf>
    <xf numFmtId="165" fontId="28" fillId="0" borderId="2" xfId="1" applyNumberFormat="1" applyFont="1" applyBorder="1"/>
    <xf numFmtId="165" fontId="28" fillId="0" borderId="6" xfId="1" applyNumberFormat="1" applyFont="1" applyBorder="1"/>
    <xf numFmtId="0" fontId="22" fillId="0" borderId="13" xfId="0" applyFont="1" applyBorder="1"/>
    <xf numFmtId="165" fontId="22" fillId="0" borderId="12" xfId="0" applyNumberFormat="1" applyFont="1" applyBorder="1" applyAlignment="1">
      <alignment horizontal="left"/>
    </xf>
    <xf numFmtId="165" fontId="22" fillId="0" borderId="12" xfId="1" applyNumberFormat="1" applyFont="1" applyBorder="1"/>
    <xf numFmtId="165" fontId="22" fillId="0" borderId="0" xfId="1" applyNumberFormat="1" applyFont="1" applyBorder="1"/>
    <xf numFmtId="0" fontId="22" fillId="0" borderId="0" xfId="0" applyFont="1" applyBorder="1" applyAlignment="1"/>
    <xf numFmtId="0" fontId="28" fillId="0" borderId="0" xfId="0" applyFont="1" applyBorder="1" applyAlignment="1">
      <alignment horizontal="center" vertical="top"/>
    </xf>
    <xf numFmtId="0" fontId="28" fillId="0" borderId="6" xfId="0" applyFont="1" applyBorder="1"/>
    <xf numFmtId="0" fontId="22" fillId="0" borderId="12" xfId="0" applyFont="1" applyBorder="1"/>
    <xf numFmtId="2" fontId="14" fillId="0" borderId="0" xfId="0" applyNumberFormat="1" applyFont="1" applyBorder="1" applyAlignment="1">
      <alignment horizontal="center" vertical="center"/>
    </xf>
    <xf numFmtId="0" fontId="28" fillId="0" borderId="0" xfId="0" applyFont="1" applyBorder="1"/>
    <xf numFmtId="0" fontId="28" fillId="0" borderId="0" xfId="0" applyFont="1"/>
    <xf numFmtId="0" fontId="22" fillId="0" borderId="10" xfId="0" quotePrefix="1" applyFont="1" applyBorder="1" applyAlignment="1">
      <alignment horizontal="center" vertical="center" wrapText="1"/>
    </xf>
    <xf numFmtId="0" fontId="22" fillId="0" borderId="12" xfId="0" applyFont="1" applyBorder="1" applyAlignment="1">
      <alignment horizontal="center" vertical="center" wrapText="1"/>
    </xf>
    <xf numFmtId="0" fontId="28" fillId="0" borderId="5" xfId="0" applyFont="1" applyBorder="1"/>
    <xf numFmtId="43" fontId="28" fillId="0" borderId="6" xfId="1" applyFont="1" applyBorder="1" applyAlignment="1">
      <alignment horizontal="center"/>
    </xf>
    <xf numFmtId="165" fontId="28" fillId="0" borderId="6" xfId="1" applyNumberFormat="1" applyFont="1" applyBorder="1" applyAlignment="1">
      <alignment horizontal="right"/>
    </xf>
    <xf numFmtId="9" fontId="28" fillId="0" borderId="6" xfId="0" applyNumberFormat="1" applyFont="1" applyBorder="1" applyAlignment="1">
      <alignment horizontal="center"/>
    </xf>
    <xf numFmtId="165" fontId="28" fillId="0" borderId="0" xfId="1" applyNumberFormat="1" applyFont="1" applyBorder="1"/>
    <xf numFmtId="165" fontId="28" fillId="0" borderId="0" xfId="0" applyNumberFormat="1" applyFont="1" applyBorder="1"/>
    <xf numFmtId="165" fontId="28" fillId="0" borderId="0" xfId="1" applyNumberFormat="1" applyFont="1"/>
    <xf numFmtId="0" fontId="28" fillId="0" borderId="14" xfId="0" applyFont="1" applyBorder="1"/>
    <xf numFmtId="165" fontId="22" fillId="0" borderId="6" xfId="1" applyNumberFormat="1" applyFont="1" applyBorder="1" applyAlignment="1">
      <alignment horizontal="center"/>
    </xf>
    <xf numFmtId="165" fontId="22" fillId="0" borderId="0" xfId="1" applyNumberFormat="1" applyFont="1" applyBorder="1" applyAlignment="1">
      <alignment horizontal="center"/>
    </xf>
    <xf numFmtId="0" fontId="28" fillId="0" borderId="0" xfId="0" quotePrefix="1" applyFont="1" applyAlignment="1">
      <alignment horizontal="left"/>
    </xf>
    <xf numFmtId="0" fontId="31" fillId="0" borderId="0" xfId="0" applyFont="1" applyBorder="1"/>
    <xf numFmtId="165" fontId="32" fillId="0" borderId="0" xfId="1" applyNumberFormat="1" applyFont="1" applyBorder="1"/>
    <xf numFmtId="165" fontId="23" fillId="0" borderId="2" xfId="1" applyNumberFormat="1" applyFont="1" applyBorder="1"/>
    <xf numFmtId="165" fontId="14" fillId="0" borderId="0" xfId="1" applyNumberFormat="1" applyFont="1" applyBorder="1" applyAlignment="1">
      <alignment horizontal="center" vertical="center"/>
    </xf>
    <xf numFmtId="0" fontId="22" fillId="0" borderId="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left" vertical="center"/>
    </xf>
    <xf numFmtId="0" fontId="14" fillId="0" borderId="0" xfId="0" applyFont="1" applyAlignment="1">
      <alignment horizontal="center"/>
    </xf>
    <xf numFmtId="165" fontId="33" fillId="0" borderId="0" xfId="1" applyNumberFormat="1" applyFont="1" applyBorder="1"/>
    <xf numFmtId="165" fontId="28" fillId="0" borderId="2" xfId="1" applyNumberFormat="1" applyFont="1" applyFill="1" applyBorder="1"/>
    <xf numFmtId="165" fontId="28" fillId="0" borderId="10" xfId="1" applyNumberFormat="1" applyFont="1" applyFill="1" applyBorder="1"/>
    <xf numFmtId="0" fontId="28" fillId="0" borderId="0" xfId="0" applyFont="1" applyFill="1" applyBorder="1" applyAlignment="1">
      <alignment horizontal="right"/>
    </xf>
    <xf numFmtId="0" fontId="22" fillId="0" borderId="0" xfId="0" applyFont="1" applyAlignment="1"/>
    <xf numFmtId="168" fontId="28" fillId="0" borderId="0" xfId="0" applyNumberFormat="1" applyFont="1" applyFill="1" applyBorder="1" applyAlignment="1"/>
    <xf numFmtId="0" fontId="28" fillId="0" borderId="0" xfId="0" applyFont="1" applyAlignment="1"/>
    <xf numFmtId="0" fontId="34" fillId="0" borderId="0" xfId="0" applyFont="1"/>
    <xf numFmtId="0" fontId="28" fillId="0" borderId="0" xfId="0" applyFont="1" applyBorder="1" applyAlignment="1">
      <alignment horizontal="left"/>
    </xf>
    <xf numFmtId="165" fontId="22" fillId="0" borderId="16" xfId="1" applyNumberFormat="1" applyFont="1" applyBorder="1"/>
    <xf numFmtId="165" fontId="14" fillId="0" borderId="0" xfId="1" applyNumberFormat="1" applyFont="1" applyBorder="1" applyAlignment="1">
      <alignment horizontal="center"/>
    </xf>
    <xf numFmtId="165" fontId="35" fillId="0" borderId="0" xfId="1" applyNumberFormat="1" applyFont="1" applyBorder="1"/>
    <xf numFmtId="0" fontId="28" fillId="0" borderId="0" xfId="0" applyFont="1" applyBorder="1" applyAlignment="1">
      <alignment horizontal="center"/>
    </xf>
    <xf numFmtId="165" fontId="14" fillId="0" borderId="0" xfId="1" applyNumberFormat="1" applyFont="1" applyAlignment="1">
      <alignment horizontal="center"/>
    </xf>
    <xf numFmtId="165" fontId="16" fillId="0" borderId="7" xfId="1" applyNumberFormat="1" applyFont="1" applyBorder="1" applyAlignment="1">
      <alignment horizontal="center"/>
    </xf>
    <xf numFmtId="0" fontId="22" fillId="0" borderId="0" xfId="0" applyFont="1" applyBorder="1" applyAlignment="1">
      <alignment horizontal="left"/>
    </xf>
    <xf numFmtId="0" fontId="25" fillId="2" borderId="12" xfId="0" applyFont="1" applyFill="1" applyBorder="1" applyAlignment="1">
      <alignment horizontal="left"/>
    </xf>
    <xf numFmtId="165" fontId="25" fillId="2" borderId="17" xfId="1" applyNumberFormat="1" applyFont="1" applyFill="1" applyBorder="1"/>
    <xf numFmtId="165" fontId="25" fillId="2" borderId="16" xfId="1" applyNumberFormat="1" applyFont="1" applyFill="1" applyBorder="1"/>
    <xf numFmtId="0" fontId="25" fillId="2" borderId="12" xfId="0" applyFont="1" applyFill="1" applyBorder="1" applyAlignment="1"/>
    <xf numFmtId="0" fontId="14" fillId="0" borderId="0" xfId="0" applyFont="1" applyAlignment="1">
      <alignment horizontal="left" vertical="center"/>
    </xf>
    <xf numFmtId="0" fontId="15" fillId="0" borderId="0" xfId="0" applyFont="1" applyAlignment="1">
      <alignment horizontal="left" vertical="center"/>
    </xf>
    <xf numFmtId="43" fontId="22" fillId="0" borderId="0" xfId="1" applyFont="1" applyBorder="1" applyAlignment="1">
      <alignment horizontal="center" vertical="center"/>
    </xf>
    <xf numFmtId="0" fontId="22" fillId="0" borderId="0" xfId="0" applyFont="1" applyBorder="1"/>
    <xf numFmtId="43" fontId="14" fillId="0" borderId="0" xfId="1" applyFont="1" applyBorder="1"/>
    <xf numFmtId="2" fontId="28" fillId="0" borderId="0" xfId="0" applyNumberFormat="1" applyFont="1" applyBorder="1" applyAlignment="1">
      <alignment vertical="center"/>
    </xf>
    <xf numFmtId="0" fontId="14" fillId="0" borderId="0" xfId="0" applyFont="1" applyFill="1" applyBorder="1" applyAlignment="1"/>
    <xf numFmtId="165" fontId="14" fillId="0" borderId="7" xfId="1" applyNumberFormat="1" applyFont="1" applyBorder="1"/>
    <xf numFmtId="0" fontId="15" fillId="0" borderId="0" xfId="0" applyFont="1" applyAlignment="1">
      <alignment horizontal="center" vertical="center"/>
    </xf>
    <xf numFmtId="0" fontId="36" fillId="0" borderId="0" xfId="0" applyFont="1" applyBorder="1" applyAlignment="1">
      <alignment horizontal="center"/>
    </xf>
    <xf numFmtId="0" fontId="15" fillId="0" borderId="0" xfId="0" applyFont="1" applyBorder="1" applyAlignment="1">
      <alignment horizontal="center" vertical="center"/>
    </xf>
    <xf numFmtId="0" fontId="15" fillId="0" borderId="0" xfId="0" applyFont="1" applyBorder="1" applyAlignment="1">
      <alignment horizontal="center" vertical="center" wrapText="1"/>
    </xf>
    <xf numFmtId="0" fontId="14" fillId="0" borderId="0" xfId="0" applyFont="1" applyBorder="1" applyAlignment="1">
      <alignment horizontal="center"/>
    </xf>
    <xf numFmtId="0" fontId="22" fillId="0" borderId="0" xfId="0" applyFont="1" applyAlignment="1">
      <alignment horizontal="left" vertical="center"/>
    </xf>
    <xf numFmtId="0" fontId="22" fillId="0" borderId="0" xfId="0" applyFont="1" applyBorder="1" applyAlignment="1">
      <alignment horizontal="left" vertical="center"/>
    </xf>
    <xf numFmtId="0" fontId="23" fillId="0" borderId="0" xfId="5" applyFont="1"/>
    <xf numFmtId="0" fontId="23" fillId="0" borderId="0" xfId="5" applyFont="1" applyBorder="1"/>
    <xf numFmtId="0" fontId="15" fillId="0" borderId="0" xfId="5" applyFont="1" applyBorder="1" applyAlignment="1">
      <alignment horizontal="center"/>
    </xf>
    <xf numFmtId="168" fontId="22" fillId="0" borderId="12" xfId="0" applyNumberFormat="1" applyFont="1" applyBorder="1" applyAlignment="1">
      <alignment horizontal="center"/>
    </xf>
    <xf numFmtId="0" fontId="22" fillId="0" borderId="2" xfId="0" applyFont="1" applyBorder="1" applyAlignment="1">
      <alignment horizontal="center"/>
    </xf>
    <xf numFmtId="0" fontId="22" fillId="0" borderId="0" xfId="0" applyFont="1" applyBorder="1" applyAlignment="1">
      <alignment horizontal="center"/>
    </xf>
    <xf numFmtId="0" fontId="37" fillId="0" borderId="0" xfId="0" applyFont="1" applyBorder="1"/>
    <xf numFmtId="165" fontId="37" fillId="0" borderId="0" xfId="1" applyNumberFormat="1" applyFont="1" applyBorder="1" applyAlignment="1">
      <alignment horizontal="center"/>
    </xf>
    <xf numFmtId="165" fontId="22" fillId="0" borderId="0" xfId="0" applyNumberFormat="1" applyFont="1" applyBorder="1"/>
    <xf numFmtId="2" fontId="28" fillId="0" borderId="0" xfId="0" applyNumberFormat="1" applyFont="1" applyBorder="1" applyAlignment="1">
      <alignment horizontal="center"/>
    </xf>
    <xf numFmtId="165" fontId="22" fillId="0" borderId="7" xfId="1" applyNumberFormat="1" applyFont="1" applyBorder="1"/>
    <xf numFmtId="43" fontId="28" fillId="0" borderId="0" xfId="1" applyFont="1" applyBorder="1" applyAlignment="1">
      <alignment horizontal="center"/>
    </xf>
    <xf numFmtId="43" fontId="22" fillId="0" borderId="0" xfId="1" applyFont="1" applyBorder="1"/>
    <xf numFmtId="0" fontId="14" fillId="0" borderId="0" xfId="5" quotePrefix="1" applyFont="1" applyAlignment="1" applyProtection="1">
      <alignment horizontal="left" indent="10"/>
      <protection hidden="1"/>
    </xf>
    <xf numFmtId="0" fontId="14" fillId="0" borderId="0" xfId="5" applyFont="1" applyAlignment="1" applyProtection="1">
      <alignment horizontal="right"/>
      <protection hidden="1"/>
    </xf>
    <xf numFmtId="0" fontId="14" fillId="0" borderId="0" xfId="5" applyFont="1" applyProtection="1">
      <protection hidden="1"/>
    </xf>
    <xf numFmtId="165" fontId="14" fillId="0" borderId="0" xfId="1" applyNumberFormat="1" applyFont="1" applyProtection="1">
      <protection hidden="1"/>
    </xf>
    <xf numFmtId="0" fontId="22" fillId="0" borderId="4" xfId="0" applyFont="1" applyBorder="1" applyAlignment="1">
      <alignment vertical="center"/>
    </xf>
    <xf numFmtId="0" fontId="22" fillId="0" borderId="8" xfId="0" applyFont="1" applyBorder="1" applyAlignment="1">
      <alignment vertical="center"/>
    </xf>
    <xf numFmtId="170" fontId="16" fillId="0" borderId="0" xfId="1" applyNumberFormat="1" applyFont="1" applyBorder="1" applyAlignment="1">
      <alignment horizontal="center"/>
    </xf>
    <xf numFmtId="165" fontId="14" fillId="0" borderId="7" xfId="1" applyNumberFormat="1" applyFont="1" applyBorder="1" applyAlignment="1">
      <alignment vertical="center"/>
    </xf>
    <xf numFmtId="43" fontId="14" fillId="0" borderId="0" xfId="1" applyFont="1" applyBorder="1" applyAlignment="1">
      <alignment horizontal="left" vertical="center"/>
    </xf>
    <xf numFmtId="164" fontId="14" fillId="0" borderId="0" xfId="0" applyNumberFormat="1" applyFont="1"/>
    <xf numFmtId="164" fontId="14" fillId="2" borderId="0" xfId="0" applyNumberFormat="1" applyFont="1" applyFill="1"/>
    <xf numFmtId="0" fontId="38" fillId="0" borderId="0" xfId="0" applyFont="1"/>
    <xf numFmtId="0" fontId="39" fillId="0" borderId="0" xfId="0" applyFont="1"/>
    <xf numFmtId="0" fontId="40" fillId="0" borderId="0" xfId="0" applyFont="1"/>
    <xf numFmtId="0" fontId="39" fillId="0" borderId="0" xfId="0" applyFont="1" applyAlignment="1">
      <alignment horizontal="left" vertical="top" wrapText="1"/>
    </xf>
    <xf numFmtId="43" fontId="40" fillId="0" borderId="0" xfId="3" applyFont="1" applyAlignment="1">
      <alignment vertical="center"/>
    </xf>
    <xf numFmtId="0" fontId="41" fillId="0" borderId="0" xfId="0" applyFont="1" applyFill="1"/>
    <xf numFmtId="0" fontId="42" fillId="0" borderId="0" xfId="0" applyFont="1" applyFill="1"/>
    <xf numFmtId="0" fontId="43" fillId="0" borderId="0" xfId="0" applyFont="1" applyFill="1"/>
    <xf numFmtId="0" fontId="44" fillId="0" borderId="0" xfId="0" applyFont="1"/>
    <xf numFmtId="2" fontId="40" fillId="0" borderId="0" xfId="0" quotePrefix="1" applyNumberFormat="1" applyFont="1" applyAlignment="1">
      <alignment horizontal="center"/>
    </xf>
    <xf numFmtId="0" fontId="39" fillId="0" borderId="8" xfId="0" applyFont="1" applyBorder="1" applyAlignment="1">
      <alignment horizontal="center" vertical="top" wrapText="1"/>
    </xf>
    <xf numFmtId="41" fontId="39" fillId="0" borderId="8" xfId="0" applyNumberFormat="1" applyFont="1" applyBorder="1" applyAlignment="1">
      <alignment horizontal="center" vertical="top" wrapText="1"/>
    </xf>
    <xf numFmtId="0" fontId="40" fillId="0" borderId="8" xfId="0" applyFont="1" applyBorder="1" applyAlignment="1">
      <alignment horizontal="center" vertical="top" wrapText="1"/>
    </xf>
    <xf numFmtId="0" fontId="39" fillId="0" borderId="0" xfId="0" applyFont="1" applyBorder="1" applyAlignment="1">
      <alignment horizontal="center"/>
    </xf>
    <xf numFmtId="0" fontId="39" fillId="0" borderId="0" xfId="0" applyFont="1" applyBorder="1" applyAlignment="1">
      <alignment horizontal="center" vertical="top" wrapText="1"/>
    </xf>
    <xf numFmtId="43" fontId="40" fillId="0" borderId="0" xfId="0" applyNumberFormat="1" applyFont="1"/>
    <xf numFmtId="0" fontId="14" fillId="0" borderId="0" xfId="5" applyFont="1" applyAlignment="1" applyProtection="1">
      <alignment horizontal="left" vertical="center"/>
      <protection hidden="1"/>
    </xf>
    <xf numFmtId="0" fontId="14" fillId="0" borderId="0" xfId="0" applyFont="1" applyBorder="1" applyAlignment="1">
      <alignment horizontal="left"/>
    </xf>
    <xf numFmtId="0" fontId="45" fillId="0" borderId="0" xfId="0" applyFont="1" applyAlignment="1">
      <alignment horizontal="center" vertical="center"/>
    </xf>
    <xf numFmtId="0" fontId="15" fillId="0" borderId="3" xfId="0" applyFont="1" applyBorder="1" applyAlignment="1">
      <alignment vertical="center"/>
    </xf>
    <xf numFmtId="0" fontId="15" fillId="0" borderId="7" xfId="0" applyFont="1" applyBorder="1" applyAlignment="1">
      <alignment vertical="center"/>
    </xf>
    <xf numFmtId="0" fontId="14" fillId="0" borderId="7" xfId="0" applyFont="1" applyBorder="1"/>
    <xf numFmtId="0" fontId="15" fillId="0" borderId="12" xfId="1" applyNumberFormat="1" applyFont="1" applyBorder="1" applyAlignment="1">
      <alignment horizontal="center"/>
    </xf>
    <xf numFmtId="165" fontId="14" fillId="0" borderId="2" xfId="1" applyNumberFormat="1" applyFont="1" applyBorder="1"/>
    <xf numFmtId="165" fontId="14" fillId="0" borderId="2" xfId="1" applyNumberFormat="1" applyFont="1" applyFill="1" applyBorder="1"/>
    <xf numFmtId="165" fontId="14" fillId="0" borderId="0" xfId="1" applyNumberFormat="1" applyFont="1"/>
    <xf numFmtId="165" fontId="14" fillId="0" borderId="6" xfId="1" applyNumberFormat="1" applyFont="1" applyBorder="1" applyAlignment="1">
      <alignment vertical="center"/>
    </xf>
    <xf numFmtId="165" fontId="14" fillId="0" borderId="6" xfId="1" applyNumberFormat="1" applyFont="1" applyFill="1" applyBorder="1" applyAlignment="1">
      <alignment vertical="center"/>
    </xf>
    <xf numFmtId="0" fontId="14" fillId="0" borderId="0" xfId="0" applyFont="1" applyAlignment="1">
      <alignment horizontal="center" vertical="center"/>
    </xf>
    <xf numFmtId="165" fontId="14" fillId="0" borderId="10" xfId="1" applyNumberFormat="1" applyFont="1" applyFill="1" applyBorder="1" applyAlignment="1">
      <alignment vertical="center"/>
    </xf>
    <xf numFmtId="165" fontId="20" fillId="0" borderId="0" xfId="1" applyNumberFormat="1" applyFont="1" applyBorder="1" applyAlignment="1">
      <alignment vertical="center"/>
    </xf>
    <xf numFmtId="165" fontId="15" fillId="0" borderId="2" xfId="1" applyNumberFormat="1" applyFont="1" applyBorder="1"/>
    <xf numFmtId="43" fontId="15" fillId="0" borderId="0" xfId="1" applyFont="1"/>
    <xf numFmtId="165" fontId="14" fillId="0" borderId="16" xfId="1" applyNumberFormat="1" applyFont="1" applyBorder="1"/>
    <xf numFmtId="0" fontId="14" fillId="0" borderId="5" xfId="0" applyFont="1" applyBorder="1" applyAlignment="1">
      <alignment horizontal="left"/>
    </xf>
    <xf numFmtId="0" fontId="14" fillId="3" borderId="0" xfId="0" applyFont="1" applyFill="1" applyBorder="1"/>
    <xf numFmtId="0" fontId="19" fillId="0" borderId="0" xfId="0" applyFont="1" applyBorder="1"/>
    <xf numFmtId="165" fontId="15" fillId="0" borderId="0" xfId="1" applyNumberFormat="1" applyFont="1"/>
    <xf numFmtId="165" fontId="15" fillId="0" borderId="16" xfId="1" applyNumberFormat="1" applyFont="1" applyBorder="1"/>
    <xf numFmtId="165" fontId="15" fillId="0" borderId="0" xfId="0" applyNumberFormat="1" applyFont="1"/>
    <xf numFmtId="0" fontId="39" fillId="0" borderId="0" xfId="0" applyFont="1" applyAlignment="1"/>
    <xf numFmtId="0" fontId="14" fillId="0" borderId="4" xfId="0" applyFont="1" applyBorder="1"/>
    <xf numFmtId="0" fontId="14" fillId="0" borderId="8" xfId="0" applyFont="1" applyBorder="1"/>
    <xf numFmtId="0" fontId="14" fillId="0" borderId="13" xfId="0" applyFont="1" applyBorder="1"/>
    <xf numFmtId="0" fontId="15" fillId="0" borderId="0" xfId="1" applyNumberFormat="1" applyFont="1" applyBorder="1" applyAlignment="1">
      <alignment horizontal="center"/>
    </xf>
    <xf numFmtId="0" fontId="46" fillId="0" borderId="0" xfId="0" applyFont="1" applyFill="1"/>
    <xf numFmtId="0" fontId="47" fillId="0" borderId="0" xfId="0" applyFont="1" applyFill="1"/>
    <xf numFmtId="165" fontId="15" fillId="0" borderId="13" xfId="1" applyNumberFormat="1" applyFont="1" applyBorder="1"/>
    <xf numFmtId="0" fontId="39" fillId="0" borderId="10" xfId="0" applyFont="1" applyBorder="1" applyAlignment="1">
      <alignment horizontal="center"/>
    </xf>
    <xf numFmtId="0" fontId="14" fillId="0" borderId="0" xfId="0" applyFont="1" applyAlignment="1">
      <alignment wrapText="1"/>
    </xf>
    <xf numFmtId="0" fontId="14" fillId="0" borderId="0" xfId="5" applyFont="1" applyAlignment="1" applyProtection="1">
      <alignment horizontal="left" vertical="top"/>
      <protection hidden="1"/>
    </xf>
    <xf numFmtId="0" fontId="14" fillId="0" borderId="0" xfId="0" applyFont="1" applyAlignment="1">
      <alignment horizontal="center"/>
    </xf>
    <xf numFmtId="0" fontId="15" fillId="0" borderId="0" xfId="0" applyFont="1" applyBorder="1" applyAlignment="1">
      <alignment horizontal="left"/>
    </xf>
    <xf numFmtId="0" fontId="14" fillId="0" borderId="0" xfId="0" applyFont="1" applyFill="1" applyBorder="1" applyAlignment="1">
      <alignment horizontal="center"/>
    </xf>
    <xf numFmtId="0" fontId="14" fillId="0" borderId="0" xfId="0" applyFont="1" applyBorder="1" applyAlignment="1">
      <alignment horizontal="center" wrapText="1"/>
    </xf>
    <xf numFmtId="0" fontId="14" fillId="0" borderId="0" xfId="5" applyFont="1" applyAlignment="1" applyProtection="1">
      <alignment horizontal="left" vertical="top"/>
      <protection hidden="1"/>
    </xf>
    <xf numFmtId="43" fontId="14" fillId="0" borderId="0" xfId="0" applyNumberFormat="1" applyFont="1" applyAlignment="1">
      <alignment horizontal="center" vertical="center"/>
    </xf>
    <xf numFmtId="15" fontId="22" fillId="0" borderId="10" xfId="5" applyNumberFormat="1" applyFont="1" applyBorder="1" applyAlignment="1" applyProtection="1">
      <alignment horizontal="center" vertical="center"/>
      <protection hidden="1"/>
    </xf>
    <xf numFmtId="43" fontId="22" fillId="0" borderId="0" xfId="0" quotePrefix="1" applyNumberFormat="1" applyFont="1" applyAlignment="1">
      <alignment horizontal="center" vertical="center"/>
    </xf>
    <xf numFmtId="0" fontId="28" fillId="0" borderId="0" xfId="0" applyFont="1" applyAlignment="1">
      <alignment vertical="center"/>
    </xf>
    <xf numFmtId="165" fontId="37" fillId="0" borderId="0" xfId="1" applyNumberFormat="1" applyFont="1" applyBorder="1" applyAlignment="1">
      <alignment horizontal="center" vertical="center"/>
    </xf>
    <xf numFmtId="165" fontId="22" fillId="0" borderId="0" xfId="1" applyNumberFormat="1" applyFont="1" applyBorder="1" applyAlignment="1">
      <alignment horizontal="center" vertical="center"/>
    </xf>
    <xf numFmtId="165" fontId="28" fillId="0" borderId="0" xfId="1" applyNumberFormat="1" applyFont="1" applyBorder="1" applyAlignment="1">
      <alignment horizontal="center" vertical="center"/>
    </xf>
    <xf numFmtId="0" fontId="37" fillId="0" borderId="0" xfId="0" applyFont="1" applyAlignment="1">
      <alignment vertical="center"/>
    </xf>
    <xf numFmtId="165" fontId="22" fillId="0" borderId="16" xfId="1" applyNumberFormat="1" applyFont="1" applyBorder="1" applyAlignment="1">
      <alignment horizontal="center" vertical="center"/>
    </xf>
    <xf numFmtId="43" fontId="37" fillId="0" borderId="0" xfId="0" applyNumberFormat="1" applyFont="1" applyAlignment="1">
      <alignment horizontal="right" vertical="center"/>
    </xf>
    <xf numFmtId="0" fontId="48" fillId="0" borderId="0" xfId="0" applyFont="1" applyAlignment="1">
      <alignment horizontal="right" vertical="center"/>
    </xf>
    <xf numFmtId="165" fontId="28" fillId="0" borderId="7" xfId="1" applyNumberFormat="1" applyFont="1" applyBorder="1" applyAlignment="1">
      <alignment horizontal="center" vertical="center"/>
    </xf>
    <xf numFmtId="43" fontId="22" fillId="0" borderId="0" xfId="4" applyNumberFormat="1" applyFont="1" applyAlignment="1">
      <alignment horizontal="center" vertical="center"/>
    </xf>
    <xf numFmtId="165" fontId="37" fillId="0" borderId="0" xfId="1" applyNumberFormat="1" applyFont="1" applyAlignment="1">
      <alignment horizontal="center" vertical="center"/>
    </xf>
    <xf numFmtId="165" fontId="22" fillId="0" borderId="0" xfId="1" applyNumberFormat="1" applyFont="1" applyAlignment="1">
      <alignment horizontal="center" vertical="center"/>
    </xf>
    <xf numFmtId="165" fontId="28" fillId="0" borderId="0" xfId="1" applyNumberFormat="1" applyFont="1" applyAlignment="1">
      <alignment vertical="center"/>
    </xf>
    <xf numFmtId="43" fontId="22" fillId="0" borderId="0" xfId="0" applyNumberFormat="1" applyFont="1" applyAlignment="1">
      <alignment horizontal="center" vertical="center"/>
    </xf>
    <xf numFmtId="43" fontId="28" fillId="0" borderId="0" xfId="1" applyFont="1" applyBorder="1" applyAlignment="1">
      <alignment vertical="center"/>
    </xf>
    <xf numFmtId="165" fontId="22" fillId="0" borderId="18" xfId="1" applyNumberFormat="1" applyFont="1" applyBorder="1" applyAlignment="1">
      <alignment vertical="center"/>
    </xf>
    <xf numFmtId="43" fontId="28" fillId="0" borderId="0" xfId="0" applyNumberFormat="1" applyFont="1" applyAlignment="1">
      <alignment horizontal="center" vertical="center"/>
    </xf>
    <xf numFmtId="43" fontId="32" fillId="0" borderId="0" xfId="1" applyFont="1" applyBorder="1" applyAlignment="1">
      <alignment vertical="center"/>
    </xf>
    <xf numFmtId="165" fontId="22" fillId="0" borderId="0" xfId="1" applyNumberFormat="1" applyFont="1" applyBorder="1" applyAlignment="1">
      <alignment vertical="center"/>
    </xf>
    <xf numFmtId="165" fontId="28" fillId="0" borderId="0" xfId="1" applyNumberFormat="1" applyFont="1" applyBorder="1" applyAlignment="1">
      <alignment vertical="center"/>
    </xf>
    <xf numFmtId="165" fontId="28" fillId="0" borderId="7" xfId="1" applyNumberFormat="1" applyFont="1" applyBorder="1" applyAlignment="1">
      <alignment vertical="center"/>
    </xf>
    <xf numFmtId="165" fontId="22" fillId="0" borderId="16" xfId="1" applyNumberFormat="1" applyFont="1" applyBorder="1" applyAlignment="1">
      <alignment vertical="center"/>
    </xf>
    <xf numFmtId="43" fontId="28" fillId="0" borderId="0" xfId="0" applyNumberFormat="1" applyFont="1" applyAlignment="1">
      <alignment vertical="center"/>
    </xf>
    <xf numFmtId="165" fontId="32" fillId="0" borderId="0" xfId="1" applyNumberFormat="1" applyFont="1" applyBorder="1" applyAlignment="1">
      <alignment vertical="center"/>
    </xf>
    <xf numFmtId="165" fontId="28" fillId="0" borderId="0" xfId="0" applyNumberFormat="1" applyFont="1" applyBorder="1" applyAlignment="1">
      <alignment vertical="center"/>
    </xf>
    <xf numFmtId="165" fontId="32" fillId="0" borderId="0" xfId="0" applyNumberFormat="1" applyFont="1" applyBorder="1" applyAlignment="1">
      <alignment vertical="center"/>
    </xf>
    <xf numFmtId="165" fontId="22" fillId="0" borderId="16" xfId="0" applyNumberFormat="1" applyFont="1" applyBorder="1" applyAlignment="1">
      <alignment vertical="center"/>
    </xf>
    <xf numFmtId="165" fontId="22" fillId="0" borderId="0" xfId="0" applyNumberFormat="1" applyFont="1" applyBorder="1" applyAlignment="1">
      <alignment vertical="center"/>
    </xf>
    <xf numFmtId="0" fontId="49" fillId="0" borderId="0" xfId="0" applyFont="1" applyAlignment="1">
      <alignment vertical="center"/>
    </xf>
    <xf numFmtId="43" fontId="28" fillId="0" borderId="0" xfId="0" applyNumberFormat="1" applyFont="1" applyFill="1" applyAlignment="1">
      <alignment horizontal="center" vertical="center"/>
    </xf>
    <xf numFmtId="0" fontId="14" fillId="0" borderId="0" xfId="0" applyFont="1" applyFill="1" applyAlignment="1">
      <alignment vertical="center"/>
    </xf>
    <xf numFmtId="0" fontId="28" fillId="0" borderId="0" xfId="0" applyFont="1" applyFill="1" applyAlignment="1">
      <alignment vertical="center" wrapText="1"/>
    </xf>
    <xf numFmtId="43" fontId="22" fillId="0" borderId="0" xfId="0" applyNumberFormat="1" applyFont="1" applyFill="1" applyAlignment="1">
      <alignment horizontal="center" vertical="center"/>
    </xf>
    <xf numFmtId="0" fontId="28" fillId="0" borderId="0" xfId="0" applyFont="1" applyFill="1" applyAlignment="1">
      <alignment vertical="center"/>
    </xf>
    <xf numFmtId="165" fontId="37" fillId="0" borderId="0" xfId="1" applyNumberFormat="1" applyFont="1" applyFill="1" applyBorder="1" applyAlignment="1">
      <alignment horizontal="center" vertical="center"/>
    </xf>
    <xf numFmtId="0" fontId="50" fillId="0" borderId="0" xfId="0" applyFont="1" applyFill="1" applyBorder="1" applyAlignment="1">
      <alignment vertical="center"/>
    </xf>
    <xf numFmtId="49" fontId="22" fillId="0" borderId="0" xfId="0" applyNumberFormat="1" applyFont="1" applyFill="1" applyAlignment="1">
      <alignment vertical="center"/>
    </xf>
    <xf numFmtId="165" fontId="28" fillId="0" borderId="0" xfId="1" applyNumberFormat="1" applyFont="1" applyFill="1" applyAlignment="1">
      <alignment vertical="center"/>
    </xf>
    <xf numFmtId="165" fontId="22" fillId="0" borderId="18" xfId="1" applyNumberFormat="1" applyFont="1" applyFill="1" applyBorder="1" applyAlignment="1">
      <alignment vertical="center"/>
    </xf>
    <xf numFmtId="49" fontId="28" fillId="0" borderId="0" xfId="0" applyNumberFormat="1" applyFont="1" applyFill="1" applyAlignment="1">
      <alignment vertical="center"/>
    </xf>
    <xf numFmtId="165" fontId="28" fillId="0" borderId="0" xfId="1" applyNumberFormat="1" applyFont="1" applyFill="1" applyBorder="1" applyAlignment="1">
      <alignment vertical="center"/>
    </xf>
    <xf numFmtId="165" fontId="22" fillId="0" borderId="0" xfId="1" applyNumberFormat="1" applyFont="1" applyFill="1" applyBorder="1" applyAlignment="1">
      <alignment vertical="center"/>
    </xf>
    <xf numFmtId="0" fontId="22" fillId="0" borderId="2" xfId="0" applyFont="1" applyFill="1" applyBorder="1" applyAlignment="1">
      <alignment horizontal="center" vertical="center"/>
    </xf>
    <xf numFmtId="43" fontId="22" fillId="0" borderId="0" xfId="0" applyNumberFormat="1" applyFont="1" applyFill="1" applyBorder="1" applyAlignment="1">
      <alignment horizontal="center" vertical="center"/>
    </xf>
    <xf numFmtId="0" fontId="15" fillId="0" borderId="0" xfId="0" applyFont="1" applyFill="1" applyBorder="1" applyAlignment="1">
      <alignment vertical="center"/>
    </xf>
    <xf numFmtId="0" fontId="15" fillId="0" borderId="0" xfId="0" applyFont="1" applyFill="1" applyAlignment="1">
      <alignment vertical="center"/>
    </xf>
    <xf numFmtId="0" fontId="28" fillId="0" borderId="5" xfId="0" applyFont="1" applyFill="1" applyBorder="1" applyAlignment="1">
      <alignment vertical="center"/>
    </xf>
    <xf numFmtId="0" fontId="28" fillId="0" borderId="0" xfId="0" applyFont="1" applyFill="1" applyBorder="1" applyAlignment="1">
      <alignment horizontal="center" vertical="center"/>
    </xf>
    <xf numFmtId="2" fontId="28" fillId="0" borderId="0" xfId="0" applyNumberFormat="1" applyFont="1" applyFill="1" applyBorder="1" applyAlignment="1">
      <alignment horizontal="center" vertical="center"/>
    </xf>
    <xf numFmtId="43" fontId="28" fillId="0" borderId="0" xfId="0" applyNumberFormat="1" applyFont="1" applyFill="1" applyBorder="1" applyAlignment="1">
      <alignment horizontal="center" vertical="center"/>
    </xf>
    <xf numFmtId="165" fontId="22" fillId="0" borderId="11" xfId="1" applyNumberFormat="1" applyFont="1" applyFill="1" applyBorder="1" applyAlignment="1">
      <alignment vertical="center"/>
    </xf>
    <xf numFmtId="165" fontId="22" fillId="0" borderId="0" xfId="1" applyNumberFormat="1" applyFont="1" applyFill="1" applyBorder="1" applyAlignment="1">
      <alignment horizontal="center" vertical="center"/>
    </xf>
    <xf numFmtId="165" fontId="22" fillId="0" borderId="0" xfId="1" applyNumberFormat="1" applyFont="1" applyFill="1" applyAlignment="1">
      <alignment vertical="center"/>
    </xf>
    <xf numFmtId="0" fontId="22" fillId="0" borderId="1" xfId="0" applyFont="1" applyFill="1" applyBorder="1" applyAlignment="1">
      <alignment vertical="center"/>
    </xf>
    <xf numFmtId="0" fontId="22" fillId="0" borderId="11" xfId="0" applyFont="1" applyFill="1" applyBorder="1" applyAlignment="1">
      <alignment vertical="center"/>
    </xf>
    <xf numFmtId="43" fontId="28" fillId="0" borderId="4" xfId="1" applyNumberFormat="1" applyFont="1" applyFill="1" applyBorder="1" applyAlignment="1">
      <alignment vertical="center"/>
    </xf>
    <xf numFmtId="43" fontId="28" fillId="0" borderId="14" xfId="1" applyNumberFormat="1" applyFont="1" applyFill="1" applyBorder="1" applyAlignment="1">
      <alignment vertical="center"/>
    </xf>
    <xf numFmtId="43" fontId="14" fillId="0" borderId="0" xfId="1" applyFont="1" applyFill="1" applyBorder="1" applyAlignment="1">
      <alignment horizontal="center" vertical="center"/>
    </xf>
    <xf numFmtId="43" fontId="28" fillId="0" borderId="0" xfId="1" applyFont="1" applyFill="1" applyBorder="1" applyAlignment="1">
      <alignment horizontal="center" vertical="center"/>
    </xf>
    <xf numFmtId="43" fontId="14" fillId="0" borderId="0" xfId="1" applyFont="1" applyFill="1" applyBorder="1" applyAlignment="1">
      <alignment vertical="center"/>
    </xf>
    <xf numFmtId="43" fontId="28" fillId="0" borderId="0" xfId="1" applyFont="1" applyFill="1" applyBorder="1" applyAlignment="1">
      <alignment vertical="center"/>
    </xf>
    <xf numFmtId="43" fontId="14" fillId="0" borderId="0" xfId="1" applyFont="1" applyFill="1" applyBorder="1" applyAlignment="1">
      <alignment horizontal="left" vertical="center"/>
    </xf>
    <xf numFmtId="43" fontId="28" fillId="0" borderId="0" xfId="1" applyFont="1" applyFill="1" applyBorder="1" applyAlignment="1">
      <alignment horizontal="left" vertical="center"/>
    </xf>
    <xf numFmtId="165" fontId="28" fillId="0" borderId="7" xfId="1" applyNumberFormat="1" applyFont="1" applyFill="1" applyBorder="1" applyAlignment="1">
      <alignment vertical="center"/>
    </xf>
    <xf numFmtId="43" fontId="28" fillId="0" borderId="8" xfId="1" applyNumberFormat="1" applyFont="1" applyFill="1" applyBorder="1" applyAlignment="1">
      <alignment vertical="center"/>
    </xf>
    <xf numFmtId="165" fontId="22" fillId="0" borderId="19" xfId="1" applyNumberFormat="1" applyFont="1" applyFill="1" applyBorder="1" applyAlignment="1">
      <alignment vertical="center"/>
    </xf>
    <xf numFmtId="0" fontId="47" fillId="0" borderId="0" xfId="0" applyFont="1" applyFill="1" applyBorder="1" applyAlignment="1">
      <alignment horizontal="left" vertical="center"/>
    </xf>
    <xf numFmtId="165" fontId="46" fillId="0" borderId="0" xfId="1" applyNumberFormat="1" applyFont="1" applyFill="1" applyBorder="1" applyAlignment="1">
      <alignment horizontal="right" vertical="center"/>
    </xf>
    <xf numFmtId="169" fontId="47" fillId="0" borderId="0" xfId="0" applyNumberFormat="1" applyFont="1" applyFill="1" applyBorder="1" applyAlignment="1">
      <alignment horizontal="right" vertical="center"/>
    </xf>
    <xf numFmtId="165" fontId="47" fillId="0" borderId="0" xfId="1" applyNumberFormat="1" applyFont="1" applyFill="1" applyBorder="1" applyAlignment="1">
      <alignment horizontal="right" vertical="center"/>
    </xf>
    <xf numFmtId="0" fontId="51" fillId="0" borderId="0" xfId="0" applyFont="1" applyFill="1" applyAlignment="1">
      <alignment vertical="center"/>
    </xf>
    <xf numFmtId="0" fontId="46" fillId="0" borderId="0" xfId="0" applyFont="1" applyFill="1" applyBorder="1" applyAlignment="1">
      <alignment horizontal="left" vertical="center"/>
    </xf>
    <xf numFmtId="0" fontId="47" fillId="0" borderId="0" xfId="0" applyFont="1" applyFill="1" applyBorder="1" applyAlignment="1">
      <alignment horizontal="right" vertical="center"/>
    </xf>
    <xf numFmtId="165" fontId="47" fillId="0" borderId="0" xfId="1" applyNumberFormat="1" applyFont="1" applyFill="1" applyBorder="1" applyAlignment="1">
      <alignment horizontal="center" vertical="center"/>
    </xf>
    <xf numFmtId="0" fontId="51" fillId="0" borderId="0" xfId="0" applyFont="1" applyAlignment="1">
      <alignment vertical="center"/>
    </xf>
    <xf numFmtId="165" fontId="46" fillId="0" borderId="7" xfId="1" applyNumberFormat="1" applyFont="1" applyFill="1" applyBorder="1" applyAlignment="1">
      <alignment horizontal="right" vertical="center"/>
    </xf>
    <xf numFmtId="165" fontId="52" fillId="0" borderId="18" xfId="1" applyNumberFormat="1" applyFont="1" applyFill="1" applyBorder="1" applyAlignment="1">
      <alignment horizontal="center" vertical="center"/>
    </xf>
    <xf numFmtId="169" fontId="52" fillId="0" borderId="0" xfId="0" applyNumberFormat="1" applyFont="1" applyFill="1" applyBorder="1" applyAlignment="1">
      <alignment horizontal="right" vertical="center"/>
    </xf>
    <xf numFmtId="165" fontId="53" fillId="0" borderId="7" xfId="1" applyNumberFormat="1" applyFont="1" applyFill="1" applyBorder="1" applyAlignment="1">
      <alignment horizontal="center" vertical="center"/>
    </xf>
    <xf numFmtId="165" fontId="53" fillId="0" borderId="0" xfId="1" applyNumberFormat="1" applyFont="1" applyFill="1" applyBorder="1" applyAlignment="1">
      <alignment horizontal="center" vertical="center"/>
    </xf>
    <xf numFmtId="165" fontId="52" fillId="0" borderId="0" xfId="1" applyNumberFormat="1" applyFont="1" applyFill="1" applyBorder="1" applyAlignment="1">
      <alignment horizontal="center" vertical="center"/>
    </xf>
    <xf numFmtId="0" fontId="14" fillId="0" borderId="0" xfId="0" applyFont="1" applyBorder="1" applyAlignment="1">
      <alignment horizontal="center" vertical="center"/>
    </xf>
    <xf numFmtId="165" fontId="46" fillId="0" borderId="0" xfId="1" applyNumberFormat="1" applyFont="1" applyFill="1" applyBorder="1" applyAlignment="1">
      <alignment horizontal="center" vertical="center"/>
    </xf>
    <xf numFmtId="169" fontId="46" fillId="0" borderId="0" xfId="0" applyNumberFormat="1" applyFont="1" applyFill="1" applyBorder="1" applyAlignment="1">
      <alignment horizontal="right" vertical="center"/>
    </xf>
    <xf numFmtId="165" fontId="54" fillId="0" borderId="0" xfId="1" applyNumberFormat="1" applyFont="1" applyFill="1" applyBorder="1" applyAlignment="1">
      <alignment horizontal="center" vertical="center"/>
    </xf>
    <xf numFmtId="43" fontId="25" fillId="0" borderId="0" xfId="0" applyNumberFormat="1" applyFont="1" applyAlignment="1">
      <alignment horizontal="center" vertical="center"/>
    </xf>
    <xf numFmtId="0" fontId="28" fillId="0" borderId="0" xfId="0" applyFont="1" applyBorder="1" applyAlignment="1">
      <alignment horizontal="left" vertical="center" wrapText="1"/>
    </xf>
    <xf numFmtId="165" fontId="28" fillId="0" borderId="0" xfId="0" applyNumberFormat="1" applyFont="1" applyBorder="1" applyAlignment="1">
      <alignment horizontal="left" vertical="center" wrapText="1"/>
    </xf>
    <xf numFmtId="0" fontId="28" fillId="0" borderId="0" xfId="0" applyFont="1" applyFill="1" applyBorder="1" applyAlignment="1">
      <alignment horizontal="left" vertical="center"/>
    </xf>
    <xf numFmtId="165" fontId="15" fillId="0" borderId="18" xfId="0" applyNumberFormat="1" applyFont="1" applyBorder="1" applyAlignment="1">
      <alignment vertical="center"/>
    </xf>
    <xf numFmtId="0" fontId="28" fillId="0" borderId="0" xfId="0" applyFont="1" applyBorder="1" applyAlignment="1">
      <alignment vertical="center"/>
    </xf>
    <xf numFmtId="43" fontId="22" fillId="0" borderId="0" xfId="0" applyNumberFormat="1" applyFont="1" applyAlignment="1">
      <alignment horizontal="center" vertical="center" wrapText="1"/>
    </xf>
    <xf numFmtId="43" fontId="25" fillId="0" borderId="0" xfId="0" applyNumberFormat="1" applyFont="1" applyAlignment="1">
      <alignment horizontal="center" vertical="center" wrapText="1"/>
    </xf>
    <xf numFmtId="165" fontId="31" fillId="0" borderId="0" xfId="1" applyNumberFormat="1" applyFont="1" applyAlignment="1">
      <alignment horizontal="center" vertical="center"/>
    </xf>
    <xf numFmtId="43" fontId="28" fillId="0" borderId="0" xfId="0" applyNumberFormat="1" applyFont="1" applyAlignment="1">
      <alignment horizontal="center" vertical="center" wrapText="1"/>
    </xf>
    <xf numFmtId="165" fontId="33" fillId="0" borderId="0" xfId="1" applyNumberFormat="1" applyFont="1" applyBorder="1" applyAlignment="1">
      <alignment vertical="center"/>
    </xf>
    <xf numFmtId="165" fontId="32" fillId="0" borderId="0" xfId="1" applyNumberFormat="1" applyFont="1" applyAlignment="1">
      <alignment vertical="center"/>
    </xf>
    <xf numFmtId="165" fontId="33" fillId="0" borderId="0" xfId="0" applyNumberFormat="1" applyFont="1" applyAlignment="1">
      <alignment vertical="center"/>
    </xf>
    <xf numFmtId="165" fontId="28" fillId="0" borderId="7" xfId="1" applyNumberFormat="1" applyFont="1" applyBorder="1" applyAlignment="1">
      <alignment horizontal="left" vertical="center" wrapText="1"/>
    </xf>
    <xf numFmtId="165" fontId="22" fillId="0" borderId="18" xfId="0" applyNumberFormat="1" applyFont="1" applyBorder="1" applyAlignment="1">
      <alignment vertical="center"/>
    </xf>
    <xf numFmtId="165" fontId="33" fillId="0" borderId="0" xfId="0" applyNumberFormat="1" applyFont="1" applyBorder="1" applyAlignment="1">
      <alignment vertical="center"/>
    </xf>
    <xf numFmtId="165" fontId="28" fillId="0" borderId="7" xfId="0" applyNumberFormat="1" applyFont="1" applyBorder="1" applyAlignment="1">
      <alignment vertical="center"/>
    </xf>
    <xf numFmtId="0" fontId="28" fillId="0" borderId="0" xfId="0" quotePrefix="1" applyFont="1" applyAlignment="1">
      <alignment horizontal="left" vertical="center"/>
    </xf>
    <xf numFmtId="165" fontId="14" fillId="0" borderId="0" xfId="1" applyNumberFormat="1" applyFont="1" applyAlignment="1">
      <alignment vertical="center"/>
    </xf>
    <xf numFmtId="43" fontId="23" fillId="0" borderId="0" xfId="0" applyNumberFormat="1" applyFont="1" applyAlignment="1">
      <alignment horizontal="center" vertical="center"/>
    </xf>
    <xf numFmtId="43" fontId="28" fillId="0" borderId="0" xfId="0" applyNumberFormat="1" applyFont="1" applyBorder="1" applyAlignment="1">
      <alignment horizontal="center" vertical="center"/>
    </xf>
    <xf numFmtId="43" fontId="25" fillId="0" borderId="0" xfId="0" applyNumberFormat="1" applyFont="1" applyBorder="1" applyAlignment="1">
      <alignment horizontal="center" vertical="center"/>
    </xf>
    <xf numFmtId="43" fontId="23" fillId="0" borderId="0" xfId="0" applyNumberFormat="1" applyFont="1" applyBorder="1" applyAlignment="1">
      <alignment horizontal="center" vertical="center"/>
    </xf>
    <xf numFmtId="43" fontId="28" fillId="0" borderId="0" xfId="1" applyFont="1" applyBorder="1" applyAlignment="1">
      <alignment horizontal="center" vertical="center"/>
    </xf>
    <xf numFmtId="165" fontId="55" fillId="0" borderId="0" xfId="1" applyNumberFormat="1" applyFont="1" applyBorder="1" applyAlignment="1">
      <alignment horizontal="center" vertical="center"/>
    </xf>
    <xf numFmtId="0" fontId="46" fillId="0" borderId="0" xfId="0" applyFont="1" applyFill="1" applyBorder="1" applyAlignment="1">
      <alignment vertical="center"/>
    </xf>
    <xf numFmtId="165" fontId="33" fillId="0" borderId="0" xfId="1" applyNumberFormat="1" applyFont="1" applyBorder="1" applyAlignment="1">
      <alignment horizontal="center" vertical="center"/>
    </xf>
    <xf numFmtId="43" fontId="25" fillId="0" borderId="0" xfId="0" applyNumberFormat="1" applyFont="1" applyFill="1" applyBorder="1" applyAlignment="1">
      <alignment horizontal="center" vertical="center"/>
    </xf>
    <xf numFmtId="0" fontId="22" fillId="0" borderId="0" xfId="0" applyFont="1" applyFill="1" applyBorder="1" applyAlignment="1">
      <alignment vertical="center"/>
    </xf>
    <xf numFmtId="165" fontId="33" fillId="0" borderId="0" xfId="1" applyNumberFormat="1" applyFont="1" applyFill="1" applyBorder="1" applyAlignment="1">
      <alignment horizontal="center" vertical="center"/>
    </xf>
    <xf numFmtId="43" fontId="33" fillId="0" borderId="0" xfId="1" applyFont="1" applyFill="1" applyBorder="1" applyAlignment="1">
      <alignment vertical="center"/>
    </xf>
    <xf numFmtId="165" fontId="33" fillId="0" borderId="0" xfId="0" applyNumberFormat="1" applyFont="1" applyFill="1" applyBorder="1" applyAlignment="1">
      <alignment vertical="center"/>
    </xf>
    <xf numFmtId="43" fontId="33" fillId="0" borderId="0" xfId="0" applyNumberFormat="1" applyFont="1" applyFill="1" applyBorder="1" applyAlignment="1">
      <alignment vertical="center"/>
    </xf>
    <xf numFmtId="165" fontId="31" fillId="0" borderId="0" xfId="1" applyNumberFormat="1" applyFont="1" applyFill="1" applyBorder="1" applyAlignment="1">
      <alignment vertical="center"/>
    </xf>
    <xf numFmtId="43" fontId="23" fillId="0" borderId="0" xfId="0" applyNumberFormat="1" applyFont="1" applyFill="1" applyBorder="1" applyAlignment="1">
      <alignment horizontal="center" vertical="center"/>
    </xf>
    <xf numFmtId="0" fontId="14" fillId="3" borderId="0" xfId="0" applyFont="1" applyFill="1" applyAlignment="1">
      <alignment vertical="center"/>
    </xf>
    <xf numFmtId="165" fontId="33" fillId="0" borderId="0" xfId="1" applyNumberFormat="1" applyFont="1" applyFill="1" applyBorder="1" applyAlignment="1">
      <alignment vertical="center"/>
    </xf>
    <xf numFmtId="0" fontId="37" fillId="0" borderId="0" xfId="0" applyFont="1" applyBorder="1" applyAlignment="1">
      <alignment horizontal="center" vertical="center"/>
    </xf>
    <xf numFmtId="43" fontId="33" fillId="0" borderId="0" xfId="1" applyFont="1" applyBorder="1" applyAlignment="1">
      <alignment horizontal="center" vertical="center"/>
    </xf>
    <xf numFmtId="165" fontId="28" fillId="0" borderId="0" xfId="0" applyNumberFormat="1" applyFont="1" applyFill="1" applyBorder="1" applyAlignment="1">
      <alignment vertical="center"/>
    </xf>
    <xf numFmtId="43" fontId="33" fillId="0" borderId="0" xfId="1" applyFont="1" applyFill="1" applyBorder="1" applyAlignment="1">
      <alignment horizontal="center" vertical="center"/>
    </xf>
    <xf numFmtId="43" fontId="22" fillId="0" borderId="0" xfId="1" applyFont="1" applyFill="1" applyBorder="1" applyAlignment="1">
      <alignment horizontal="center" vertical="center"/>
    </xf>
    <xf numFmtId="43" fontId="33" fillId="0" borderId="0" xfId="1" applyNumberFormat="1" applyFont="1" applyFill="1" applyBorder="1" applyAlignment="1">
      <alignment horizontal="center" vertical="center"/>
    </xf>
    <xf numFmtId="43" fontId="22" fillId="0" borderId="0" xfId="1" applyNumberFormat="1" applyFont="1" applyFill="1" applyBorder="1" applyAlignment="1">
      <alignment horizontal="center" vertical="center"/>
    </xf>
    <xf numFmtId="167" fontId="22" fillId="0" borderId="0" xfId="1" applyNumberFormat="1" applyFont="1" applyFill="1" applyBorder="1" applyAlignment="1">
      <alignment horizontal="center" vertical="center"/>
    </xf>
    <xf numFmtId="43" fontId="14" fillId="0" borderId="0" xfId="0" applyNumberFormat="1" applyFont="1" applyBorder="1" applyAlignment="1">
      <alignment horizontal="center" vertical="center"/>
    </xf>
    <xf numFmtId="0" fontId="28" fillId="0" borderId="12" xfId="0" applyFont="1" applyBorder="1" applyAlignment="1">
      <alignment horizontal="center"/>
    </xf>
    <xf numFmtId="0" fontId="28" fillId="0" borderId="12" xfId="0" applyFont="1" applyBorder="1"/>
    <xf numFmtId="43" fontId="22" fillId="0" borderId="0" xfId="1" applyFont="1"/>
    <xf numFmtId="43" fontId="28" fillId="0" borderId="0" xfId="1" applyFont="1" applyBorder="1"/>
    <xf numFmtId="43" fontId="28" fillId="0" borderId="0" xfId="1" applyFont="1" applyFill="1" applyBorder="1"/>
    <xf numFmtId="43" fontId="28" fillId="0" borderId="7" xfId="1" applyFont="1" applyBorder="1"/>
    <xf numFmtId="165" fontId="28" fillId="0" borderId="7" xfId="1" applyNumberFormat="1" applyFont="1" applyBorder="1"/>
    <xf numFmtId="165" fontId="22" fillId="0" borderId="16" xfId="0" applyNumberFormat="1" applyFont="1" applyBorder="1"/>
    <xf numFmtId="43" fontId="28" fillId="0" borderId="0" xfId="1" applyFont="1"/>
    <xf numFmtId="165" fontId="22" fillId="0" borderId="18" xfId="0" applyNumberFormat="1" applyFont="1" applyBorder="1"/>
    <xf numFmtId="0" fontId="28" fillId="0" borderId="7" xfId="0" applyFont="1" applyBorder="1"/>
    <xf numFmtId="165" fontId="28" fillId="0" borderId="7" xfId="0" applyNumberFormat="1" applyFont="1" applyBorder="1"/>
    <xf numFmtId="43" fontId="14" fillId="0" borderId="0" xfId="0" applyNumberFormat="1" applyFont="1"/>
    <xf numFmtId="43" fontId="28" fillId="0" borderId="0" xfId="0" applyNumberFormat="1" applyFont="1" applyBorder="1"/>
    <xf numFmtId="165" fontId="28" fillId="0" borderId="0" xfId="0" applyNumberFormat="1" applyFont="1" applyFill="1" applyBorder="1"/>
    <xf numFmtId="0" fontId="28" fillId="0" borderId="0" xfId="0" applyFont="1" applyFill="1" applyBorder="1"/>
    <xf numFmtId="165" fontId="28" fillId="0" borderId="0" xfId="1" applyNumberFormat="1" applyFont="1" applyFill="1" applyBorder="1"/>
    <xf numFmtId="165" fontId="28" fillId="0" borderId="7" xfId="0" applyNumberFormat="1" applyFont="1" applyFill="1" applyBorder="1"/>
    <xf numFmtId="2" fontId="28" fillId="0" borderId="0" xfId="0" applyNumberFormat="1" applyFont="1" applyBorder="1"/>
    <xf numFmtId="0" fontId="22" fillId="0" borderId="0" xfId="0" applyFont="1" applyFill="1" applyBorder="1"/>
    <xf numFmtId="43" fontId="22" fillId="0" borderId="0" xfId="0" applyNumberFormat="1" applyFont="1" applyBorder="1"/>
    <xf numFmtId="43" fontId="22" fillId="0" borderId="18" xfId="0" applyNumberFormat="1" applyFont="1" applyBorder="1"/>
    <xf numFmtId="165" fontId="22" fillId="0" borderId="18" xfId="1" applyNumberFormat="1" applyFont="1" applyBorder="1"/>
    <xf numFmtId="165" fontId="28" fillId="0" borderId="7" xfId="1" applyNumberFormat="1" applyFont="1" applyFill="1" applyBorder="1"/>
    <xf numFmtId="2" fontId="22" fillId="0" borderId="18" xfId="0" applyNumberFormat="1" applyFont="1" applyBorder="1"/>
    <xf numFmtId="0" fontId="22" fillId="0" borderId="0" xfId="0" applyFont="1" applyFill="1"/>
    <xf numFmtId="2" fontId="22" fillId="0" borderId="18" xfId="0" applyNumberFormat="1" applyFont="1" applyFill="1" applyBorder="1"/>
    <xf numFmtId="43" fontId="22" fillId="0" borderId="18" xfId="1" applyFont="1" applyBorder="1"/>
    <xf numFmtId="43" fontId="22" fillId="0" borderId="0" xfId="1" applyFont="1" applyBorder="1" applyAlignment="1">
      <alignment vertical="center"/>
    </xf>
    <xf numFmtId="41" fontId="28" fillId="0" borderId="0" xfId="2" applyFont="1"/>
    <xf numFmtId="0" fontId="53" fillId="0" borderId="0" xfId="0" applyFont="1" applyFill="1"/>
    <xf numFmtId="41" fontId="28" fillId="0" borderId="0" xfId="2" applyFont="1" applyBorder="1"/>
    <xf numFmtId="41" fontId="28" fillId="0" borderId="7" xfId="2" applyFont="1" applyBorder="1"/>
    <xf numFmtId="41" fontId="22" fillId="0" borderId="16" xfId="2" applyFont="1" applyBorder="1"/>
    <xf numFmtId="41" fontId="22" fillId="0" borderId="0" xfId="2" applyFont="1"/>
    <xf numFmtId="0" fontId="14" fillId="0" borderId="0" xfId="0" applyFont="1" applyBorder="1" applyAlignment="1">
      <alignment horizontal="left"/>
    </xf>
    <xf numFmtId="0" fontId="14" fillId="0" borderId="0" xfId="5" applyFont="1" applyAlignment="1" applyProtection="1">
      <alignment horizontal="center"/>
      <protection hidden="1"/>
    </xf>
    <xf numFmtId="0" fontId="14" fillId="0" borderId="0" xfId="5" applyFont="1" applyAlignment="1" applyProtection="1">
      <alignment horizontal="left" vertical="top"/>
      <protection hidden="1"/>
    </xf>
    <xf numFmtId="0" fontId="22" fillId="0" borderId="1"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8" xfId="0" applyFont="1" applyFill="1" applyBorder="1" applyAlignment="1">
      <alignment horizontal="center" vertical="center"/>
    </xf>
    <xf numFmtId="0" fontId="28" fillId="0" borderId="0" xfId="0" applyFont="1" applyAlignment="1">
      <alignment horizontal="left" vertical="top" wrapText="1"/>
    </xf>
    <xf numFmtId="165" fontId="15" fillId="0" borderId="18" xfId="1" applyNumberFormat="1" applyFont="1" applyBorder="1" applyAlignment="1">
      <alignment vertical="center"/>
    </xf>
    <xf numFmtId="165" fontId="22" fillId="0" borderId="18" xfId="1" applyNumberFormat="1" applyFont="1" applyFill="1" applyBorder="1"/>
    <xf numFmtId="165" fontId="28" fillId="0" borderId="16" xfId="0" applyNumberFormat="1" applyFont="1" applyBorder="1"/>
    <xf numFmtId="165" fontId="22" fillId="0" borderId="0" xfId="0" applyNumberFormat="1" applyFont="1" applyFill="1" applyBorder="1"/>
    <xf numFmtId="165" fontId="56" fillId="0" borderId="0" xfId="1" applyNumberFormat="1" applyFont="1" applyFill="1" applyBorder="1" applyAlignment="1">
      <alignment horizontal="center" vertical="center"/>
    </xf>
    <xf numFmtId="165" fontId="18" fillId="0" borderId="0" xfId="1" applyNumberFormat="1" applyFont="1" applyBorder="1" applyAlignment="1">
      <alignment vertical="center"/>
    </xf>
    <xf numFmtId="165" fontId="22" fillId="0" borderId="0" xfId="1" applyNumberFormat="1" applyFont="1" applyFill="1" applyBorder="1"/>
    <xf numFmtId="2" fontId="28" fillId="0" borderId="7" xfId="0" applyNumberFormat="1" applyFont="1" applyBorder="1"/>
    <xf numFmtId="165" fontId="14" fillId="0" borderId="13" xfId="1" applyNumberFormat="1" applyFont="1" applyBorder="1"/>
    <xf numFmtId="165" fontId="23" fillId="0" borderId="1" xfId="1" applyNumberFormat="1" applyFont="1" applyFill="1" applyBorder="1" applyAlignment="1">
      <alignment horizontal="center" vertical="center"/>
    </xf>
    <xf numFmtId="0" fontId="25" fillId="0" borderId="4" xfId="0" applyFont="1" applyFill="1" applyBorder="1" applyAlignment="1">
      <alignment horizontal="center" vertical="center"/>
    </xf>
    <xf numFmtId="0" fontId="25" fillId="0" borderId="0" xfId="0" applyFont="1" applyFill="1" applyBorder="1" applyAlignment="1">
      <alignment horizontal="center" vertical="center"/>
    </xf>
    <xf numFmtId="165" fontId="23" fillId="0" borderId="2" xfId="1" applyNumberFormat="1" applyFont="1" applyFill="1" applyBorder="1" applyAlignment="1">
      <alignment horizontal="center" vertical="center"/>
    </xf>
    <xf numFmtId="0" fontId="25" fillId="0" borderId="5" xfId="0" applyFont="1" applyFill="1" applyBorder="1" applyAlignment="1">
      <alignment horizontal="center" vertical="center"/>
    </xf>
    <xf numFmtId="0" fontId="23" fillId="0" borderId="14" xfId="0" applyFont="1" applyFill="1" applyBorder="1" applyAlignment="1">
      <alignment horizontal="center" vertical="center"/>
    </xf>
    <xf numFmtId="165" fontId="23" fillId="0" borderId="5" xfId="1" applyNumberFormat="1" applyFont="1" applyFill="1" applyBorder="1" applyAlignment="1">
      <alignment horizontal="right" vertical="center"/>
    </xf>
    <xf numFmtId="0" fontId="23" fillId="0" borderId="0" xfId="0" applyFont="1" applyFill="1" applyBorder="1" applyAlignment="1">
      <alignment horizontal="center" vertical="center"/>
    </xf>
    <xf numFmtId="165" fontId="23" fillId="0" borderId="6" xfId="1" applyNumberFormat="1" applyFont="1" applyFill="1" applyBorder="1" applyAlignment="1">
      <alignment horizontal="center" vertical="center"/>
    </xf>
    <xf numFmtId="0" fontId="23" fillId="0" borderId="5" xfId="0" applyFont="1" applyFill="1" applyBorder="1" applyAlignment="1">
      <alignment horizontal="center" vertical="center"/>
    </xf>
    <xf numFmtId="165" fontId="23" fillId="0" borderId="5" xfId="1" applyNumberFormat="1" applyFont="1" applyFill="1" applyBorder="1" applyAlignment="1">
      <alignment vertical="center"/>
    </xf>
    <xf numFmtId="165" fontId="23" fillId="0" borderId="9" xfId="1" applyNumberFormat="1" applyFont="1" applyFill="1" applyBorder="1" applyAlignment="1">
      <alignment vertical="center"/>
    </xf>
    <xf numFmtId="0" fontId="23" fillId="0" borderId="7" xfId="0" applyFont="1" applyFill="1" applyBorder="1" applyAlignment="1">
      <alignment horizontal="center" vertical="center"/>
    </xf>
    <xf numFmtId="165" fontId="23" fillId="0" borderId="10" xfId="1" applyNumberFormat="1" applyFont="1" applyFill="1" applyBorder="1" applyAlignment="1">
      <alignment horizontal="center" vertical="center"/>
    </xf>
    <xf numFmtId="165" fontId="25" fillId="0" borderId="11" xfId="1" applyNumberFormat="1" applyFont="1" applyFill="1" applyBorder="1" applyAlignment="1">
      <alignment vertical="center"/>
    </xf>
    <xf numFmtId="165" fontId="25" fillId="0" borderId="19" xfId="1" applyNumberFormat="1" applyFont="1" applyFill="1" applyBorder="1" applyAlignment="1">
      <alignment vertical="center"/>
    </xf>
    <xf numFmtId="1" fontId="25" fillId="0" borderId="19" xfId="0" applyNumberFormat="1" applyFont="1" applyFill="1" applyBorder="1" applyAlignment="1">
      <alignment horizontal="center" vertical="center"/>
    </xf>
    <xf numFmtId="165" fontId="25" fillId="0" borderId="12" xfId="1" applyNumberFormat="1" applyFont="1" applyFill="1" applyBorder="1" applyAlignment="1">
      <alignment horizontal="center" vertical="center"/>
    </xf>
    <xf numFmtId="2" fontId="28" fillId="0" borderId="16" xfId="0" applyNumberFormat="1" applyFont="1" applyBorder="1"/>
    <xf numFmtId="43" fontId="25" fillId="0" borderId="18" xfId="0" applyNumberFormat="1" applyFont="1" applyBorder="1"/>
    <xf numFmtId="165" fontId="25" fillId="0" borderId="18" xfId="0" applyNumberFormat="1" applyFont="1" applyBorder="1"/>
    <xf numFmtId="43" fontId="23" fillId="0" borderId="14" xfId="1" applyFont="1" applyFill="1" applyBorder="1" applyAlignment="1">
      <alignment horizontal="right" vertical="center"/>
    </xf>
    <xf numFmtId="43" fontId="23" fillId="0" borderId="14" xfId="1" applyFont="1" applyFill="1" applyBorder="1" applyAlignment="1">
      <alignment vertical="center"/>
    </xf>
    <xf numFmtId="43" fontId="23" fillId="0" borderId="8" xfId="1" applyFont="1" applyFill="1" applyBorder="1" applyAlignment="1">
      <alignment vertical="center"/>
    </xf>
    <xf numFmtId="0" fontId="28" fillId="0" borderId="0" xfId="0" applyFont="1" applyAlignment="1">
      <alignment horizontal="center"/>
    </xf>
    <xf numFmtId="165" fontId="22" fillId="0" borderId="2" xfId="1" applyNumberFormat="1" applyFont="1" applyBorder="1"/>
    <xf numFmtId="0" fontId="28" fillId="0" borderId="3" xfId="0" applyFont="1" applyBorder="1"/>
    <xf numFmtId="165" fontId="28" fillId="0" borderId="3" xfId="0" applyNumberFormat="1" applyFont="1" applyBorder="1"/>
    <xf numFmtId="165" fontId="57" fillId="0" borderId="0" xfId="1" applyNumberFormat="1" applyFont="1" applyBorder="1"/>
    <xf numFmtId="0" fontId="28" fillId="0" borderId="0" xfId="0" applyFont="1" applyAlignment="1">
      <alignment horizontal="left" vertical="center" wrapText="1"/>
    </xf>
    <xf numFmtId="0" fontId="28" fillId="0" borderId="0" xfId="0" applyFont="1" applyAlignment="1">
      <alignment horizontal="left" vertical="top" wrapText="1"/>
    </xf>
    <xf numFmtId="0" fontId="28" fillId="0" borderId="0" xfId="0" applyFont="1" applyAlignment="1">
      <alignment horizontal="left" vertical="center" wrapText="1"/>
    </xf>
    <xf numFmtId="0" fontId="28" fillId="0" borderId="0" xfId="0" applyFont="1" applyAlignment="1">
      <alignment horizontal="right" vertical="center" wrapText="1"/>
    </xf>
    <xf numFmtId="165" fontId="28" fillId="0" borderId="0" xfId="1" applyNumberFormat="1" applyFont="1" applyAlignment="1">
      <alignment vertical="center" wrapText="1"/>
    </xf>
    <xf numFmtId="165" fontId="28" fillId="0" borderId="0" xfId="1" applyNumberFormat="1" applyFont="1" applyAlignment="1"/>
    <xf numFmtId="165" fontId="22" fillId="0" borderId="0" xfId="1" applyNumberFormat="1" applyFont="1" applyAlignment="1"/>
    <xf numFmtId="165" fontId="28" fillId="0" borderId="0" xfId="1" applyNumberFormat="1" applyFont="1" applyAlignment="1">
      <alignment horizontal="left"/>
    </xf>
    <xf numFmtId="0" fontId="10" fillId="0" borderId="0" xfId="0" applyFont="1"/>
    <xf numFmtId="0" fontId="14" fillId="0" borderId="0" xfId="6" applyFont="1"/>
    <xf numFmtId="0" fontId="14" fillId="0" borderId="7" xfId="6" applyFont="1" applyBorder="1"/>
    <xf numFmtId="0" fontId="28" fillId="0" borderId="0" xfId="6" applyFont="1"/>
    <xf numFmtId="0" fontId="22" fillId="0" borderId="0" xfId="6" applyFont="1"/>
    <xf numFmtId="0" fontId="28" fillId="0" borderId="0" xfId="6" applyFont="1" applyAlignment="1">
      <alignment vertical="center" wrapText="1"/>
    </xf>
    <xf numFmtId="0" fontId="22" fillId="0" borderId="12" xfId="6" applyFont="1" applyBorder="1" applyAlignment="1">
      <alignment horizontal="center" vertical="center" wrapText="1"/>
    </xf>
    <xf numFmtId="0" fontId="10" fillId="0" borderId="12" xfId="6" applyFont="1" applyBorder="1" applyAlignment="1">
      <alignment horizontal="center" vertical="center" wrapText="1"/>
    </xf>
    <xf numFmtId="0" fontId="28" fillId="0" borderId="0" xfId="6" applyFont="1" applyAlignment="1">
      <alignment vertical="center"/>
    </xf>
    <xf numFmtId="0" fontId="28" fillId="0" borderId="12" xfId="6" applyFont="1" applyBorder="1" applyAlignment="1">
      <alignment horizontal="justify" vertical="center" wrapText="1"/>
    </xf>
    <xf numFmtId="165" fontId="11" fillId="0" borderId="12" xfId="6" applyNumberFormat="1" applyFont="1" applyBorder="1" applyAlignment="1">
      <alignment vertical="center"/>
    </xf>
    <xf numFmtId="165" fontId="28" fillId="0" borderId="12" xfId="6" applyNumberFormat="1" applyFont="1" applyBorder="1" applyAlignment="1">
      <alignment horizontal="justify" vertical="center" wrapText="1"/>
    </xf>
    <xf numFmtId="0" fontId="14" fillId="0" borderId="0" xfId="6" applyFont="1" applyAlignment="1">
      <alignment vertical="center"/>
    </xf>
    <xf numFmtId="165" fontId="28" fillId="0" borderId="0" xfId="6" applyNumberFormat="1" applyFont="1"/>
    <xf numFmtId="0" fontId="28" fillId="0" borderId="0" xfId="6" applyFont="1" applyAlignment="1">
      <alignment vertical="top" wrapText="1"/>
    </xf>
    <xf numFmtId="0" fontId="28" fillId="0" borderId="0" xfId="6" applyFont="1" applyAlignment="1">
      <alignment horizontal="left" vertical="top" wrapText="1"/>
    </xf>
    <xf numFmtId="0" fontId="15" fillId="0" borderId="0" xfId="0" applyFont="1" applyAlignment="1">
      <alignment horizontal="left" vertical="center"/>
    </xf>
    <xf numFmtId="0" fontId="13" fillId="0" borderId="0" xfId="0" applyFont="1"/>
    <xf numFmtId="165" fontId="25" fillId="0" borderId="0" xfId="1" applyNumberFormat="1" applyFont="1" applyFill="1" applyBorder="1" applyAlignment="1">
      <alignment vertical="center"/>
    </xf>
    <xf numFmtId="1" fontId="25" fillId="0" borderId="0" xfId="0" applyNumberFormat="1" applyFont="1" applyFill="1" applyBorder="1" applyAlignment="1">
      <alignment horizontal="center" vertical="center"/>
    </xf>
    <xf numFmtId="165" fontId="25" fillId="0" borderId="0" xfId="1" applyNumberFormat="1" applyFont="1" applyFill="1" applyBorder="1" applyAlignment="1">
      <alignment horizontal="center" vertical="center"/>
    </xf>
    <xf numFmtId="165" fontId="13" fillId="0" borderId="0" xfId="0" applyNumberFormat="1" applyFont="1" applyAlignment="1">
      <alignment vertical="center"/>
    </xf>
    <xf numFmtId="10" fontId="28" fillId="0" borderId="0" xfId="1" applyNumberFormat="1" applyFont="1" applyBorder="1"/>
    <xf numFmtId="165" fontId="22" fillId="0" borderId="3" xfId="1" applyNumberFormat="1" applyFont="1" applyBorder="1"/>
    <xf numFmtId="0" fontId="22" fillId="0" borderId="0" xfId="0" applyFont="1" applyAlignment="1">
      <alignment horizontal="center" vertical="center"/>
    </xf>
    <xf numFmtId="0" fontId="22" fillId="0" borderId="10" xfId="0" applyFont="1" applyBorder="1" applyAlignment="1">
      <alignment horizontal="center" vertical="center" wrapText="1"/>
    </xf>
    <xf numFmtId="0" fontId="15" fillId="0" borderId="0" xfId="0" applyFont="1" applyBorder="1" applyAlignment="1">
      <alignment horizontal="center" vertical="center"/>
    </xf>
    <xf numFmtId="0" fontId="28" fillId="0" borderId="0" xfId="0" applyFont="1" applyAlignment="1">
      <alignment horizontal="center"/>
    </xf>
    <xf numFmtId="165" fontId="28" fillId="0" borderId="0" xfId="1" applyNumberFormat="1" applyFont="1" applyFill="1" applyBorder="1" applyAlignment="1">
      <alignment horizontal="center" vertical="center"/>
    </xf>
    <xf numFmtId="0" fontId="48" fillId="0" borderId="0" xfId="0" applyFont="1" applyAlignment="1">
      <alignment horizontal="center" vertical="center"/>
    </xf>
    <xf numFmtId="0" fontId="22" fillId="0" borderId="0" xfId="0" applyFont="1" applyAlignment="1">
      <alignment horizontal="left" vertical="center"/>
    </xf>
    <xf numFmtId="43" fontId="37" fillId="0" borderId="0" xfId="0" applyNumberFormat="1" applyFont="1" applyAlignment="1">
      <alignment horizontal="center" vertical="center"/>
    </xf>
    <xf numFmtId="43" fontId="37" fillId="0" borderId="0" xfId="0" applyNumberFormat="1" applyFont="1" applyAlignment="1">
      <alignment horizontal="left" vertical="center"/>
    </xf>
    <xf numFmtId="0" fontId="28" fillId="0" borderId="0" xfId="0" applyFont="1" applyAlignment="1">
      <alignment horizontal="center" vertical="center"/>
    </xf>
    <xf numFmtId="0" fontId="22"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22" fillId="0" borderId="11"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13" xfId="0" applyFont="1" applyFill="1" applyBorder="1" applyAlignment="1">
      <alignment horizontal="center" vertical="center"/>
    </xf>
    <xf numFmtId="0" fontId="28" fillId="0" borderId="0" xfId="0" applyFont="1" applyBorder="1" applyAlignment="1">
      <alignment horizontal="left" vertical="center"/>
    </xf>
    <xf numFmtId="0" fontId="22" fillId="0" borderId="11" xfId="0" applyFont="1" applyFill="1" applyBorder="1" applyAlignment="1">
      <alignment horizontal="left" vertical="center"/>
    </xf>
    <xf numFmtId="0" fontId="22" fillId="0" borderId="19" xfId="0" applyFont="1" applyFill="1" applyBorder="1" applyAlignment="1">
      <alignment horizontal="left" vertical="center"/>
    </xf>
    <xf numFmtId="0" fontId="22" fillId="0" borderId="0" xfId="0" applyFont="1" applyBorder="1" applyAlignment="1">
      <alignment horizontal="left" vertical="center"/>
    </xf>
    <xf numFmtId="0" fontId="22" fillId="0" borderId="12" xfId="0" applyFont="1" applyBorder="1" applyAlignment="1">
      <alignment horizontal="center" vertical="center"/>
    </xf>
    <xf numFmtId="0" fontId="28" fillId="0" borderId="0" xfId="0" applyFont="1" applyAlignment="1">
      <alignment horizontal="left"/>
    </xf>
    <xf numFmtId="0" fontId="28" fillId="0" borderId="0" xfId="0" applyFont="1" applyAlignment="1">
      <alignment horizontal="justify" vertical="center" wrapText="1"/>
    </xf>
    <xf numFmtId="0" fontId="28" fillId="0" borderId="0" xfId="0" applyFont="1" applyAlignment="1">
      <alignment horizontal="left" vertical="center" wrapText="1"/>
    </xf>
    <xf numFmtId="0" fontId="22" fillId="0" borderId="0" xfId="0" applyFont="1" applyAlignment="1">
      <alignment horizontal="center" vertical="center"/>
    </xf>
    <xf numFmtId="0" fontId="22" fillId="0" borderId="0" xfId="0" applyFont="1" applyAlignment="1">
      <alignment horizontal="left" vertical="center"/>
    </xf>
    <xf numFmtId="0" fontId="28" fillId="0" borderId="0" xfId="0" applyFont="1" applyFill="1" applyAlignment="1">
      <alignment horizontal="justify" vertical="center" wrapText="1"/>
    </xf>
    <xf numFmtId="165" fontId="28" fillId="0" borderId="0" xfId="1" applyNumberFormat="1" applyFont="1" applyFill="1" applyBorder="1" applyAlignment="1"/>
    <xf numFmtId="43" fontId="28" fillId="0" borderId="0" xfId="1" applyFont="1" applyFill="1" applyBorder="1" applyAlignment="1"/>
    <xf numFmtId="0" fontId="28" fillId="0" borderId="0" xfId="0" applyFont="1" applyBorder="1" applyAlignment="1"/>
    <xf numFmtId="165" fontId="22" fillId="0" borderId="5" xfId="1" applyNumberFormat="1" applyFont="1" applyBorder="1"/>
    <xf numFmtId="0" fontId="28" fillId="0" borderId="0" xfId="0" applyFont="1" applyBorder="1" applyAlignment="1">
      <alignment vertical="top"/>
    </xf>
    <xf numFmtId="0" fontId="22" fillId="0" borderId="0" xfId="0" applyFont="1" applyBorder="1" applyAlignment="1">
      <alignment vertical="top"/>
    </xf>
    <xf numFmtId="0" fontId="22" fillId="0" borderId="12" xfId="0" applyFont="1" applyBorder="1" applyAlignment="1">
      <alignment horizontal="center" vertical="top" wrapText="1"/>
    </xf>
    <xf numFmtId="165" fontId="22" fillId="0" borderId="12" xfId="1" applyNumberFormat="1" applyFont="1" applyBorder="1" applyAlignment="1">
      <alignment horizontal="center" vertical="center" wrapText="1"/>
    </xf>
    <xf numFmtId="165" fontId="22" fillId="0" borderId="12" xfId="1" applyNumberFormat="1" applyFont="1" applyBorder="1" applyAlignment="1">
      <alignment horizontal="center" vertical="center"/>
    </xf>
    <xf numFmtId="0" fontId="28" fillId="0" borderId="6" xfId="0" applyFont="1" applyBorder="1" applyAlignment="1">
      <alignment vertical="center" wrapText="1"/>
    </xf>
    <xf numFmtId="0" fontId="28" fillId="0" borderId="6" xfId="0" applyFont="1" applyBorder="1" applyAlignment="1">
      <alignment vertical="center"/>
    </xf>
    <xf numFmtId="165" fontId="28" fillId="0" borderId="6" xfId="1" applyNumberFormat="1" applyFont="1" applyBorder="1" applyAlignment="1">
      <alignment horizontal="left" vertical="center"/>
    </xf>
    <xf numFmtId="165" fontId="28" fillId="0" borderId="0" xfId="1" applyNumberFormat="1" applyFont="1" applyBorder="1" applyAlignment="1">
      <alignment horizontal="left" vertical="center"/>
    </xf>
    <xf numFmtId="165" fontId="28" fillId="0" borderId="6" xfId="1" applyNumberFormat="1" applyFont="1" applyBorder="1" applyAlignment="1">
      <alignment vertical="center"/>
    </xf>
    <xf numFmtId="43" fontId="28" fillId="0" borderId="0" xfId="1" applyFont="1" applyBorder="1" applyAlignment="1">
      <alignment horizontal="left" vertical="center"/>
    </xf>
    <xf numFmtId="43" fontId="28" fillId="0" borderId="6" xfId="1" applyFont="1" applyBorder="1" applyAlignment="1">
      <alignment horizontal="left" vertical="center"/>
    </xf>
    <xf numFmtId="165" fontId="22" fillId="0" borderId="17" xfId="0" applyNumberFormat="1" applyFont="1" applyBorder="1" applyAlignment="1">
      <alignment horizontal="left"/>
    </xf>
    <xf numFmtId="165" fontId="22" fillId="0" borderId="17" xfId="1" applyNumberFormat="1" applyFont="1" applyBorder="1"/>
    <xf numFmtId="0" fontId="28" fillId="0" borderId="6" xfId="0" applyFont="1" applyBorder="1" applyAlignment="1">
      <alignment horizontal="left" vertical="center" wrapText="1"/>
    </xf>
    <xf numFmtId="0" fontId="16" fillId="0" borderId="0" xfId="0" applyFont="1" applyAlignment="1">
      <alignment vertical="center"/>
    </xf>
    <xf numFmtId="165" fontId="17" fillId="0" borderId="0" xfId="1" applyNumberFormat="1" applyFont="1" applyAlignment="1">
      <alignment vertical="center"/>
    </xf>
    <xf numFmtId="165" fontId="15" fillId="0" borderId="2" xfId="1" applyNumberFormat="1" applyFont="1" applyBorder="1" applyAlignment="1">
      <alignment vertical="center"/>
    </xf>
    <xf numFmtId="165" fontId="14" fillId="0" borderId="10" xfId="1" applyNumberFormat="1" applyFont="1" applyBorder="1" applyAlignment="1">
      <alignment vertical="center"/>
    </xf>
    <xf numFmtId="165" fontId="15" fillId="0" borderId="13" xfId="1" applyNumberFormat="1" applyFont="1" applyBorder="1" applyAlignment="1">
      <alignment vertical="center"/>
    </xf>
    <xf numFmtId="165" fontId="14" fillId="0" borderId="12" xfId="1" applyNumberFormat="1" applyFont="1" applyFill="1" applyBorder="1" applyAlignment="1">
      <alignment vertical="center"/>
    </xf>
    <xf numFmtId="43" fontId="15" fillId="0" borderId="18" xfId="1" applyFont="1" applyBorder="1"/>
    <xf numFmtId="43" fontId="15" fillId="0" borderId="18" xfId="1" applyNumberFormat="1" applyFont="1" applyBorder="1"/>
    <xf numFmtId="165" fontId="22" fillId="0" borderId="13" xfId="1" applyNumberFormat="1" applyFont="1" applyBorder="1" applyAlignment="1">
      <alignment horizontal="center" vertical="center"/>
    </xf>
    <xf numFmtId="0" fontId="22" fillId="0" borderId="0" xfId="5" applyFont="1" applyAlignment="1" applyProtection="1">
      <alignment horizontal="left" vertical="center"/>
      <protection hidden="1"/>
    </xf>
    <xf numFmtId="0" fontId="28" fillId="0" borderId="0" xfId="5" applyFont="1" applyAlignment="1" applyProtection="1">
      <alignment horizontal="left" vertical="center"/>
      <protection hidden="1"/>
    </xf>
    <xf numFmtId="0" fontId="28" fillId="0" borderId="0" xfId="0" applyFont="1" applyAlignment="1">
      <alignment horizontal="justify" vertical="center"/>
    </xf>
    <xf numFmtId="165" fontId="32" fillId="0" borderId="0" xfId="0" applyNumberFormat="1" applyFont="1" applyBorder="1" applyAlignment="1">
      <alignment horizontal="justify" vertical="center"/>
    </xf>
    <xf numFmtId="165" fontId="33" fillId="0" borderId="0" xfId="0" applyNumberFormat="1" applyFont="1" applyAlignment="1">
      <alignment horizontal="justify" vertical="center"/>
    </xf>
    <xf numFmtId="0" fontId="25" fillId="0" borderId="4" xfId="0" applyFont="1" applyFill="1" applyBorder="1" applyAlignment="1">
      <alignment horizontal="right" vertical="center"/>
    </xf>
    <xf numFmtId="43" fontId="23" fillId="0" borderId="14" xfId="1" applyFont="1" applyFill="1" applyBorder="1" applyAlignment="1">
      <alignment horizontal="center" vertical="center"/>
    </xf>
    <xf numFmtId="43" fontId="23" fillId="0" borderId="8" xfId="1" applyFont="1" applyFill="1" applyBorder="1" applyAlignment="1">
      <alignment horizontal="center" vertical="center"/>
    </xf>
    <xf numFmtId="1" fontId="25" fillId="0" borderId="11" xfId="0" applyNumberFormat="1" applyFont="1" applyFill="1" applyBorder="1" applyAlignment="1">
      <alignment horizontal="right" vertical="center"/>
    </xf>
    <xf numFmtId="1" fontId="25" fillId="0" borderId="0" xfId="0" applyNumberFormat="1" applyFont="1" applyFill="1" applyBorder="1" applyAlignment="1">
      <alignment horizontal="right" vertical="center"/>
    </xf>
    <xf numFmtId="0" fontId="28" fillId="0" borderId="0" xfId="0" applyFont="1" applyAlignment="1" applyProtection="1">
      <alignment horizontal="left" vertical="center"/>
      <protection hidden="1"/>
    </xf>
    <xf numFmtId="43" fontId="22" fillId="0" borderId="0" xfId="1" applyFont="1" applyFill="1" applyAlignment="1">
      <alignment horizontal="center" vertical="center"/>
    </xf>
    <xf numFmtId="43" fontId="22" fillId="0" borderId="0" xfId="0" applyNumberFormat="1" applyFont="1" applyBorder="1" applyAlignment="1">
      <alignment horizontal="center" vertical="center"/>
    </xf>
    <xf numFmtId="2" fontId="22" fillId="0" borderId="0" xfId="0" applyNumberFormat="1" applyFont="1" applyFill="1" applyBorder="1" applyAlignment="1">
      <alignment horizontal="center" vertical="center"/>
    </xf>
    <xf numFmtId="0" fontId="28" fillId="0" borderId="12" xfId="6" applyFont="1" applyBorder="1" applyAlignment="1">
      <alignment horizontal="center" vertical="center" wrapText="1"/>
    </xf>
    <xf numFmtId="0" fontId="22" fillId="0" borderId="11" xfId="0" applyFont="1" applyBorder="1"/>
    <xf numFmtId="0" fontId="22" fillId="0" borderId="12" xfId="0" applyFont="1" applyBorder="1" applyAlignment="1"/>
    <xf numFmtId="0" fontId="28" fillId="0" borderId="0" xfId="0" applyFont="1" applyBorder="1" applyAlignment="1">
      <alignment horizontal="justify" vertical="center" wrapText="1"/>
    </xf>
    <xf numFmtId="0" fontId="28" fillId="0" borderId="0" xfId="0" applyFont="1" applyAlignment="1">
      <alignment horizontal="right" vertical="center"/>
    </xf>
    <xf numFmtId="0" fontId="58" fillId="0" borderId="0" xfId="5" applyFont="1" applyBorder="1" applyAlignment="1">
      <alignment horizontal="center"/>
    </xf>
    <xf numFmtId="0" fontId="45" fillId="0" borderId="0" xfId="5" applyFont="1" applyBorder="1" applyAlignment="1">
      <alignment horizontal="center"/>
    </xf>
    <xf numFmtId="0" fontId="14" fillId="0" borderId="0" xfId="5" applyFont="1" applyAlignment="1" applyProtection="1">
      <alignment horizontal="left" vertical="top"/>
      <protection hidden="1"/>
    </xf>
    <xf numFmtId="0" fontId="22" fillId="0" borderId="1" xfId="0" applyFont="1" applyBorder="1" applyAlignment="1">
      <alignment horizontal="center" vertical="center"/>
    </xf>
    <xf numFmtId="0" fontId="22" fillId="0" borderId="4" xfId="0" applyFont="1" applyBorder="1" applyAlignment="1">
      <alignment horizontal="center" vertical="center"/>
    </xf>
    <xf numFmtId="0" fontId="22" fillId="0" borderId="9" xfId="0" applyFont="1" applyBorder="1" applyAlignment="1">
      <alignment horizontal="center" vertical="center"/>
    </xf>
    <xf numFmtId="0" fontId="22" fillId="0" borderId="8" xfId="0" applyFont="1" applyBorder="1" applyAlignment="1">
      <alignment horizontal="center" vertical="center"/>
    </xf>
    <xf numFmtId="0" fontId="28" fillId="0" borderId="0" xfId="0" applyFont="1" applyBorder="1" applyAlignment="1">
      <alignment horizontal="center" vertical="top" wrapText="1"/>
    </xf>
    <xf numFmtId="0" fontId="14" fillId="0" borderId="0" xfId="5" applyFont="1" applyAlignment="1" applyProtection="1">
      <alignment horizontal="left"/>
      <protection hidden="1"/>
    </xf>
    <xf numFmtId="0" fontId="15" fillId="0" borderId="0" xfId="5" applyFont="1" applyAlignment="1" applyProtection="1">
      <alignment horizontal="left"/>
      <protection hidden="1"/>
    </xf>
    <xf numFmtId="0" fontId="45" fillId="0" borderId="0" xfId="0" applyFont="1" applyAlignment="1">
      <alignment horizontal="center"/>
    </xf>
    <xf numFmtId="0" fontId="15" fillId="0" borderId="0" xfId="0" applyFont="1" applyAlignment="1">
      <alignment horizontal="center" vertical="center"/>
    </xf>
    <xf numFmtId="0" fontId="22" fillId="0" borderId="2"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3" xfId="0" applyFont="1" applyBorder="1" applyAlignment="1">
      <alignment horizontal="center" vertical="center"/>
    </xf>
    <xf numFmtId="0" fontId="22" fillId="0" borderId="19" xfId="0" applyFont="1" applyBorder="1" applyAlignment="1">
      <alignment horizontal="center" vertical="center"/>
    </xf>
    <xf numFmtId="0" fontId="15" fillId="0" borderId="0" xfId="0" applyFont="1" applyAlignment="1">
      <alignment horizontal="center"/>
    </xf>
    <xf numFmtId="0" fontId="15" fillId="0" borderId="2" xfId="0" applyFont="1" applyBorder="1" applyAlignment="1">
      <alignment horizontal="center" vertical="center"/>
    </xf>
    <xf numFmtId="0" fontId="15" fillId="0" borderId="10" xfId="0" applyFont="1" applyBorder="1" applyAlignment="1">
      <alignment horizontal="center" vertical="center"/>
    </xf>
    <xf numFmtId="0" fontId="15" fillId="0" borderId="2" xfId="0" applyFont="1" applyBorder="1" applyAlignment="1">
      <alignment horizontal="left" vertical="center"/>
    </xf>
    <xf numFmtId="0" fontId="15" fillId="0" borderId="10" xfId="0" applyFont="1" applyBorder="1" applyAlignment="1">
      <alignment horizontal="left" vertical="center"/>
    </xf>
    <xf numFmtId="0" fontId="14" fillId="0" borderId="0" xfId="0" applyFont="1" applyBorder="1" applyAlignment="1">
      <alignment horizontal="center" vertical="top" wrapText="1"/>
    </xf>
    <xf numFmtId="165" fontId="15" fillId="0" borderId="1" xfId="1" applyNumberFormat="1" applyFont="1" applyBorder="1" applyAlignment="1">
      <alignment horizontal="center" vertical="center"/>
    </xf>
    <xf numFmtId="165" fontId="15" fillId="0" borderId="3" xfId="1" applyNumberFormat="1" applyFont="1" applyBorder="1" applyAlignment="1">
      <alignment horizontal="center" vertical="center"/>
    </xf>
    <xf numFmtId="165" fontId="15" fillId="0" borderId="4" xfId="1" applyNumberFormat="1" applyFont="1" applyBorder="1" applyAlignment="1">
      <alignment horizontal="center" vertical="center"/>
    </xf>
    <xf numFmtId="0" fontId="36" fillId="0" borderId="0" xfId="0" applyFont="1" applyBorder="1" applyAlignment="1">
      <alignment horizontal="center"/>
    </xf>
    <xf numFmtId="0" fontId="59" fillId="0" borderId="0" xfId="0" applyFont="1" applyBorder="1" applyAlignment="1">
      <alignment horizontal="center"/>
    </xf>
    <xf numFmtId="0" fontId="22" fillId="0" borderId="0" xfId="0" applyFont="1" applyBorder="1" applyAlignment="1">
      <alignment horizontal="center"/>
    </xf>
    <xf numFmtId="0" fontId="14" fillId="0" borderId="0" xfId="0" applyFont="1" applyBorder="1" applyAlignment="1">
      <alignment horizontal="left"/>
    </xf>
    <xf numFmtId="0" fontId="15" fillId="0" borderId="0" xfId="0" applyFont="1" applyBorder="1" applyAlignment="1">
      <alignment horizontal="left"/>
    </xf>
    <xf numFmtId="0" fontId="22" fillId="0" borderId="0" xfId="0" applyFont="1" applyAlignment="1">
      <alignment horizontal="center" vertical="center"/>
    </xf>
    <xf numFmtId="165" fontId="15" fillId="0" borderId="11" xfId="1" applyNumberFormat="1" applyFont="1" applyBorder="1" applyAlignment="1">
      <alignment horizontal="center"/>
    </xf>
    <xf numFmtId="165" fontId="15" fillId="0" borderId="13" xfId="1" applyNumberFormat="1" applyFont="1" applyBorder="1" applyAlignment="1">
      <alignment horizontal="center"/>
    </xf>
    <xf numFmtId="165" fontId="15" fillId="0" borderId="19" xfId="1" applyNumberFormat="1" applyFont="1" applyBorder="1" applyAlignment="1">
      <alignment horizontal="center"/>
    </xf>
    <xf numFmtId="0" fontId="15" fillId="0" borderId="0" xfId="0" applyFont="1" applyAlignment="1">
      <alignment horizontal="left" vertical="center"/>
    </xf>
    <xf numFmtId="0" fontId="14" fillId="0" borderId="0" xfId="0" applyFont="1" applyFill="1" applyBorder="1" applyAlignment="1">
      <alignment horizontal="center"/>
    </xf>
    <xf numFmtId="0" fontId="22" fillId="0" borderId="0" xfId="0" applyFont="1" applyAlignment="1">
      <alignment horizontal="center"/>
    </xf>
    <xf numFmtId="0" fontId="28" fillId="0" borderId="0" xfId="0" applyFont="1" applyAlignment="1">
      <alignment horizontal="center"/>
    </xf>
    <xf numFmtId="0" fontId="14" fillId="0" borderId="0" xfId="0" applyFont="1" applyAlignment="1">
      <alignment horizontal="center" vertical="center" wrapText="1"/>
    </xf>
    <xf numFmtId="0" fontId="15" fillId="0" borderId="1" xfId="0" applyFont="1" applyBorder="1" applyAlignment="1">
      <alignment horizontal="left" vertical="center"/>
    </xf>
    <xf numFmtId="0" fontId="15" fillId="0" borderId="3" xfId="0" applyFont="1" applyBorder="1" applyAlignment="1">
      <alignment horizontal="left" vertical="center"/>
    </xf>
    <xf numFmtId="0" fontId="15" fillId="0" borderId="9" xfId="0" applyFont="1" applyBorder="1" applyAlignment="1">
      <alignment horizontal="left" vertical="center"/>
    </xf>
    <xf numFmtId="0" fontId="15" fillId="0" borderId="7" xfId="0" applyFont="1" applyBorder="1" applyAlignment="1">
      <alignment horizontal="left" vertical="center"/>
    </xf>
    <xf numFmtId="0" fontId="14" fillId="0" borderId="0" xfId="0" applyFont="1" applyAlignment="1">
      <alignment horizontal="center" wrapText="1"/>
    </xf>
    <xf numFmtId="0" fontId="45" fillId="0" borderId="0" xfId="0" applyFont="1" applyAlignment="1">
      <alignment horizontal="center" vertical="center"/>
    </xf>
    <xf numFmtId="0" fontId="14" fillId="0" borderId="0" xfId="0" applyFont="1" applyAlignment="1">
      <alignment horizontal="center"/>
    </xf>
    <xf numFmtId="0" fontId="28" fillId="0" borderId="5"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4"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8" fillId="0" borderId="0" xfId="5" applyFont="1" applyAlignment="1" applyProtection="1">
      <alignment horizontal="left" vertical="center"/>
      <protection hidden="1"/>
    </xf>
    <xf numFmtId="0" fontId="28" fillId="0" borderId="0" xfId="0" applyFont="1" applyAlignment="1">
      <alignment horizontal="justify" vertical="center"/>
    </xf>
    <xf numFmtId="0" fontId="28" fillId="0" borderId="0" xfId="0" applyFont="1" applyAlignment="1">
      <alignment horizontal="justify" vertical="center" wrapText="1"/>
    </xf>
    <xf numFmtId="165" fontId="28" fillId="0" borderId="0" xfId="1" applyNumberFormat="1" applyFont="1" applyFill="1" applyBorder="1" applyAlignment="1">
      <alignment horizontal="center" vertical="center"/>
    </xf>
    <xf numFmtId="0" fontId="28" fillId="0" borderId="0" xfId="0" applyFont="1" applyFill="1" applyAlignment="1">
      <alignment horizontal="justify" vertical="center" wrapText="1"/>
    </xf>
    <xf numFmtId="0" fontId="28" fillId="0" borderId="0" xfId="0" applyFont="1" applyFill="1" applyAlignment="1">
      <alignment horizontal="left" vertical="center" wrapText="1"/>
    </xf>
    <xf numFmtId="165" fontId="28" fillId="0" borderId="5" xfId="1" applyNumberFormat="1" applyFont="1" applyFill="1" applyBorder="1" applyAlignment="1">
      <alignment vertical="center" wrapText="1"/>
    </xf>
    <xf numFmtId="165" fontId="28" fillId="0" borderId="0" xfId="1" applyNumberFormat="1" applyFont="1" applyFill="1" applyBorder="1" applyAlignment="1">
      <alignment vertical="center" wrapText="1"/>
    </xf>
    <xf numFmtId="165" fontId="28" fillId="0" borderId="14" xfId="1" applyNumberFormat="1" applyFont="1" applyFill="1" applyBorder="1" applyAlignment="1">
      <alignment vertical="center" wrapText="1"/>
    </xf>
    <xf numFmtId="0" fontId="22" fillId="0" borderId="0" xfId="0" applyFont="1" applyAlignment="1">
      <alignment horizontal="left" vertical="center"/>
    </xf>
    <xf numFmtId="165" fontId="22" fillId="0" borderId="12" xfId="3" applyNumberFormat="1" applyFont="1" applyFill="1" applyBorder="1" applyAlignment="1" applyProtection="1">
      <alignment horizontal="center" vertical="center"/>
      <protection hidden="1"/>
    </xf>
    <xf numFmtId="165" fontId="22" fillId="0" borderId="1" xfId="3" applyNumberFormat="1" applyFont="1" applyFill="1" applyBorder="1" applyAlignment="1" applyProtection="1">
      <alignment horizontal="center" vertical="center"/>
      <protection hidden="1"/>
    </xf>
    <xf numFmtId="165" fontId="22" fillId="0" borderId="3" xfId="3" applyNumberFormat="1" applyFont="1" applyFill="1" applyBorder="1" applyAlignment="1" applyProtection="1">
      <alignment horizontal="center" vertical="center"/>
      <protection hidden="1"/>
    </xf>
    <xf numFmtId="165" fontId="22" fillId="0" borderId="4" xfId="3" applyNumberFormat="1" applyFont="1" applyFill="1" applyBorder="1" applyAlignment="1" applyProtection="1">
      <alignment horizontal="center" vertical="center"/>
      <protection hidden="1"/>
    </xf>
    <xf numFmtId="165" fontId="22" fillId="0" borderId="9" xfId="3" applyNumberFormat="1" applyFont="1" applyFill="1" applyBorder="1" applyAlignment="1" applyProtection="1">
      <alignment horizontal="center" vertical="center"/>
      <protection hidden="1"/>
    </xf>
    <xf numFmtId="165" fontId="22" fillId="0" borderId="7" xfId="3" applyNumberFormat="1" applyFont="1" applyFill="1" applyBorder="1" applyAlignment="1" applyProtection="1">
      <alignment horizontal="center" vertical="center"/>
      <protection hidden="1"/>
    </xf>
    <xf numFmtId="165" fontId="22" fillId="0" borderId="8" xfId="3" applyNumberFormat="1" applyFont="1" applyFill="1" applyBorder="1" applyAlignment="1" applyProtection="1">
      <alignment horizontal="center" vertical="center"/>
      <protection hidden="1"/>
    </xf>
    <xf numFmtId="0" fontId="53" fillId="0" borderId="0" xfId="0" applyFont="1" applyAlignment="1">
      <alignment horizontal="justify" vertical="center" wrapText="1"/>
    </xf>
    <xf numFmtId="43" fontId="37" fillId="0" borderId="0" xfId="0" applyNumberFormat="1" applyFont="1" applyAlignment="1">
      <alignment horizontal="center" vertical="center"/>
    </xf>
    <xf numFmtId="43" fontId="37" fillId="0" borderId="0" xfId="0" applyNumberFormat="1" applyFont="1" applyAlignment="1">
      <alignment horizontal="left" vertical="center"/>
    </xf>
    <xf numFmtId="165" fontId="45" fillId="0" borderId="0" xfId="3" applyNumberFormat="1" applyFont="1" applyFill="1" applyBorder="1" applyAlignment="1" applyProtection="1">
      <alignment horizontal="center" vertical="center"/>
      <protection hidden="1"/>
    </xf>
    <xf numFmtId="0" fontId="48" fillId="0" borderId="0" xfId="0" applyFont="1" applyAlignment="1">
      <alignment horizontal="center" vertical="center"/>
    </xf>
    <xf numFmtId="0" fontId="22" fillId="0" borderId="0" xfId="0" applyFont="1" applyFill="1" applyBorder="1" applyAlignment="1">
      <alignment horizontal="center" vertical="center"/>
    </xf>
    <xf numFmtId="165" fontId="28" fillId="0" borderId="5" xfId="1" applyNumberFormat="1" applyFont="1" applyFill="1" applyBorder="1" applyAlignment="1">
      <alignment horizontal="center" vertical="center"/>
    </xf>
    <xf numFmtId="165" fontId="28" fillId="0" borderId="14" xfId="1" applyNumberFormat="1" applyFont="1" applyFill="1" applyBorder="1" applyAlignment="1">
      <alignment horizontal="center" vertical="center"/>
    </xf>
    <xf numFmtId="165" fontId="28" fillId="0" borderId="5" xfId="1" applyNumberFormat="1" applyFont="1" applyFill="1" applyBorder="1" applyAlignment="1">
      <alignment horizontal="left" vertical="center"/>
    </xf>
    <xf numFmtId="165" fontId="28" fillId="0" borderId="0" xfId="1" applyNumberFormat="1" applyFont="1" applyFill="1" applyBorder="1" applyAlignment="1">
      <alignment horizontal="left" vertical="center"/>
    </xf>
    <xf numFmtId="165" fontId="28" fillId="0" borderId="14" xfId="1" applyNumberFormat="1" applyFont="1" applyFill="1" applyBorder="1" applyAlignment="1">
      <alignment horizontal="left" vertical="center"/>
    </xf>
    <xf numFmtId="0" fontId="28" fillId="0" borderId="0" xfId="0" applyFont="1" applyAlignment="1">
      <alignment horizontal="center" vertical="center"/>
    </xf>
    <xf numFmtId="165" fontId="22" fillId="0" borderId="11" xfId="3" applyNumberFormat="1" applyFont="1" applyFill="1" applyBorder="1" applyAlignment="1" applyProtection="1">
      <alignment horizontal="center" vertical="center"/>
      <protection hidden="1"/>
    </xf>
    <xf numFmtId="165" fontId="22" fillId="0" borderId="13" xfId="3" applyNumberFormat="1" applyFont="1" applyFill="1" applyBorder="1" applyAlignment="1" applyProtection="1">
      <alignment horizontal="center" vertical="center"/>
      <protection hidden="1"/>
    </xf>
    <xf numFmtId="165" fontId="22" fillId="0" borderId="19" xfId="3" applyNumberFormat="1" applyFont="1" applyFill="1" applyBorder="1" applyAlignment="1" applyProtection="1">
      <alignment horizontal="center" vertical="center"/>
      <protection hidden="1"/>
    </xf>
    <xf numFmtId="0" fontId="14" fillId="0" borderId="14"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9" xfId="0" applyFont="1" applyFill="1" applyBorder="1" applyAlignment="1">
      <alignment horizontal="center" vertical="center"/>
    </xf>
    <xf numFmtId="0" fontId="14" fillId="0" borderId="0" xfId="0" applyFont="1" applyFill="1" applyBorder="1" applyAlignment="1">
      <alignment horizontal="center" vertical="center"/>
    </xf>
    <xf numFmtId="165" fontId="28" fillId="0" borderId="1" xfId="1" applyNumberFormat="1" applyFont="1" applyFill="1" applyBorder="1" applyAlignment="1">
      <alignment horizontal="center" vertical="center" wrapText="1"/>
    </xf>
    <xf numFmtId="165" fontId="28" fillId="0" borderId="3" xfId="1" applyNumberFormat="1" applyFont="1" applyFill="1" applyBorder="1" applyAlignment="1">
      <alignment horizontal="center" vertical="center" wrapText="1"/>
    </xf>
    <xf numFmtId="165" fontId="28" fillId="0" borderId="4" xfId="1" applyNumberFormat="1" applyFont="1" applyFill="1" applyBorder="1" applyAlignment="1">
      <alignment horizontal="center" vertical="center" wrapText="1"/>
    </xf>
    <xf numFmtId="0" fontId="22" fillId="0" borderId="0" xfId="0" applyFont="1" applyFill="1" applyBorder="1" applyAlignment="1">
      <alignment horizontal="left" vertical="center"/>
    </xf>
    <xf numFmtId="0" fontId="22" fillId="0" borderId="13" xfId="0" applyFont="1" applyFill="1" applyBorder="1" applyAlignment="1">
      <alignment horizontal="center" vertical="center"/>
    </xf>
    <xf numFmtId="165" fontId="28" fillId="0" borderId="9" xfId="1" applyNumberFormat="1" applyFont="1" applyFill="1" applyBorder="1" applyAlignment="1">
      <alignment horizontal="center" vertical="center"/>
    </xf>
    <xf numFmtId="165" fontId="28" fillId="0" borderId="7" xfId="1" applyNumberFormat="1" applyFont="1" applyFill="1" applyBorder="1" applyAlignment="1">
      <alignment horizontal="center" vertical="center"/>
    </xf>
    <xf numFmtId="165" fontId="28" fillId="0" borderId="8" xfId="1" applyNumberFormat="1" applyFont="1" applyFill="1" applyBorder="1" applyAlignment="1">
      <alignment horizontal="center" vertical="center"/>
    </xf>
    <xf numFmtId="0" fontId="28" fillId="0" borderId="9" xfId="0" applyFont="1" applyFill="1" applyBorder="1" applyAlignment="1">
      <alignment horizontal="center" vertical="center"/>
    </xf>
    <xf numFmtId="0" fontId="28" fillId="0" borderId="8" xfId="0" applyFont="1" applyFill="1" applyBorder="1" applyAlignment="1">
      <alignment horizontal="center" vertical="center"/>
    </xf>
    <xf numFmtId="0" fontId="22" fillId="0" borderId="11" xfId="0" applyFont="1" applyFill="1" applyBorder="1" applyAlignment="1">
      <alignment horizontal="left" vertical="center"/>
    </xf>
    <xf numFmtId="0" fontId="22" fillId="0" borderId="19" xfId="0" applyFont="1" applyFill="1" applyBorder="1" applyAlignment="1">
      <alignment horizontal="left" vertical="center"/>
    </xf>
    <xf numFmtId="0" fontId="28" fillId="0" borderId="0" xfId="0" applyFont="1" applyFill="1" applyBorder="1" applyAlignment="1">
      <alignment horizontal="justify" vertical="center" wrapText="1"/>
    </xf>
    <xf numFmtId="165" fontId="22" fillId="0" borderId="9" xfId="1" applyNumberFormat="1" applyFont="1" applyFill="1" applyBorder="1" applyAlignment="1">
      <alignment horizontal="center" vertical="center"/>
    </xf>
    <xf numFmtId="165" fontId="22" fillId="0" borderId="7" xfId="1" applyNumberFormat="1" applyFont="1" applyFill="1" applyBorder="1" applyAlignment="1">
      <alignment horizontal="center" vertical="center"/>
    </xf>
    <xf numFmtId="165" fontId="22" fillId="0" borderId="8" xfId="1" applyNumberFormat="1" applyFont="1" applyFill="1" applyBorder="1" applyAlignment="1">
      <alignment horizontal="center" vertical="center"/>
    </xf>
    <xf numFmtId="0" fontId="22" fillId="0" borderId="0" xfId="0" applyFont="1" applyBorder="1" applyAlignment="1">
      <alignment horizontal="left" vertical="center"/>
    </xf>
    <xf numFmtId="0" fontId="28" fillId="0" borderId="0" xfId="0" applyFont="1" applyBorder="1" applyAlignment="1">
      <alignment horizontal="justify" vertical="center" wrapText="1"/>
    </xf>
    <xf numFmtId="0" fontId="28" fillId="0" borderId="0" xfId="0" applyFont="1" applyBorder="1" applyAlignment="1">
      <alignment horizontal="left" vertical="center"/>
    </xf>
    <xf numFmtId="0" fontId="28" fillId="0" borderId="0" xfId="0" applyFont="1" applyAlignment="1" applyProtection="1">
      <alignment horizontal="left" vertical="center"/>
      <protection hidden="1"/>
    </xf>
    <xf numFmtId="0" fontId="23" fillId="0" borderId="2" xfId="0" applyFont="1" applyBorder="1" applyAlignment="1">
      <alignment horizontal="center" vertical="center"/>
    </xf>
    <xf numFmtId="0" fontId="14" fillId="0" borderId="10" xfId="0" applyFont="1" applyBorder="1" applyAlignment="1">
      <alignment vertical="center"/>
    </xf>
    <xf numFmtId="0" fontId="6" fillId="0" borderId="0" xfId="0" applyFont="1" applyAlignment="1">
      <alignment horizontal="center" vertical="center"/>
    </xf>
    <xf numFmtId="0" fontId="0" fillId="0" borderId="0" xfId="0" applyAlignment="1">
      <alignment horizontal="center"/>
    </xf>
    <xf numFmtId="0" fontId="1" fillId="0" borderId="11" xfId="0" applyFont="1" applyBorder="1" applyAlignment="1">
      <alignment horizontal="center"/>
    </xf>
    <xf numFmtId="0" fontId="0" fillId="0" borderId="13" xfId="0" applyBorder="1" applyAlignment="1">
      <alignment horizontal="center"/>
    </xf>
    <xf numFmtId="0" fontId="0" fillId="0" borderId="19" xfId="0" applyBorder="1" applyAlignment="1">
      <alignment horizontal="center"/>
    </xf>
    <xf numFmtId="0" fontId="1" fillId="0" borderId="0" xfId="0" applyFont="1" applyAlignment="1">
      <alignment horizontal="center"/>
    </xf>
    <xf numFmtId="0" fontId="1" fillId="0" borderId="13" xfId="0" applyFont="1" applyBorder="1" applyAlignment="1">
      <alignment horizontal="center"/>
    </xf>
    <xf numFmtId="0" fontId="6" fillId="0" borderId="0" xfId="0" applyFont="1" applyAlignment="1">
      <alignment horizontal="center"/>
    </xf>
    <xf numFmtId="0" fontId="5" fillId="0" borderId="0" xfId="0" applyFont="1" applyAlignment="1">
      <alignment horizontal="center"/>
    </xf>
    <xf numFmtId="0" fontId="22" fillId="0" borderId="12" xfId="0" applyFont="1" applyBorder="1" applyAlignment="1">
      <alignment horizontal="center" vertical="center"/>
    </xf>
    <xf numFmtId="0" fontId="22" fillId="0" borderId="3" xfId="0" applyFont="1" applyBorder="1" applyAlignment="1">
      <alignment horizontal="center" vertical="center"/>
    </xf>
    <xf numFmtId="15" fontId="22" fillId="0" borderId="12" xfId="5" applyNumberFormat="1" applyFont="1" applyBorder="1" applyAlignment="1" applyProtection="1">
      <alignment horizontal="center" vertical="center"/>
      <protection hidden="1"/>
    </xf>
    <xf numFmtId="0" fontId="28" fillId="0" borderId="0" xfId="0" applyFont="1" applyAlignment="1">
      <alignment horizontal="left"/>
    </xf>
    <xf numFmtId="0" fontId="28" fillId="0" borderId="0" xfId="0" applyFont="1" applyAlignment="1">
      <alignment horizontal="justify" vertical="justify" wrapText="1"/>
    </xf>
    <xf numFmtId="0" fontId="28" fillId="0" borderId="0" xfId="0" applyFont="1" applyAlignment="1" applyProtection="1">
      <alignment horizontal="left"/>
      <protection hidden="1"/>
    </xf>
    <xf numFmtId="0" fontId="28" fillId="0" borderId="0" xfId="0" applyFont="1" applyAlignment="1">
      <alignment horizontal="left" vertical="top" wrapText="1"/>
    </xf>
    <xf numFmtId="0" fontId="28" fillId="0" borderId="0" xfId="0" applyFont="1" applyAlignment="1">
      <alignment horizontal="justify" vertical="top" wrapText="1"/>
    </xf>
    <xf numFmtId="0" fontId="28" fillId="0" borderId="0" xfId="0" applyFont="1" applyAlignment="1">
      <alignment horizontal="left" vertical="center" wrapText="1"/>
    </xf>
    <xf numFmtId="41" fontId="22" fillId="0" borderId="0" xfId="0" applyNumberFormat="1" applyFont="1" applyFill="1" applyAlignment="1">
      <alignment horizontal="left" vertical="top" wrapText="1"/>
    </xf>
    <xf numFmtId="0" fontId="22" fillId="0" borderId="0" xfId="0" applyFont="1" applyFill="1" applyAlignment="1">
      <alignment horizontal="left" vertical="top" wrapText="1"/>
    </xf>
    <xf numFmtId="0" fontId="52" fillId="0" borderId="0" xfId="0" applyFont="1" applyFill="1" applyAlignment="1">
      <alignment horizontal="left"/>
    </xf>
    <xf numFmtId="0" fontId="28" fillId="0" borderId="0" xfId="6" applyFont="1" applyAlignment="1">
      <alignment horizontal="justify" vertical="center" wrapText="1"/>
    </xf>
    <xf numFmtId="0" fontId="28" fillId="0" borderId="0" xfId="6" applyFont="1" applyAlignment="1">
      <alignment horizontal="left" vertical="top" wrapText="1"/>
    </xf>
    <xf numFmtId="0" fontId="28" fillId="0" borderId="0" xfId="6" applyFont="1" applyAlignment="1">
      <alignment horizontal="left"/>
    </xf>
    <xf numFmtId="0" fontId="28" fillId="0" borderId="0" xfId="6" applyFont="1" applyAlignment="1">
      <alignment horizontal="justify" vertical="top" wrapText="1"/>
    </xf>
    <xf numFmtId="0" fontId="60" fillId="0" borderId="0" xfId="0" applyFont="1" applyAlignment="1">
      <alignment horizontal="left" vertical="center"/>
    </xf>
    <xf numFmtId="0" fontId="60" fillId="0" borderId="0" xfId="0" applyFont="1" applyAlignment="1">
      <alignment horizontal="center"/>
    </xf>
    <xf numFmtId="0" fontId="39" fillId="0" borderId="0" xfId="0" applyFont="1" applyAlignment="1">
      <alignment horizontal="justify" vertical="justify" wrapText="1"/>
    </xf>
    <xf numFmtId="0" fontId="39" fillId="0" borderId="0" xfId="0" applyFont="1" applyAlignment="1">
      <alignment horizontal="left"/>
    </xf>
    <xf numFmtId="0" fontId="39" fillId="0" borderId="0" xfId="0" applyFont="1" applyAlignment="1">
      <alignment horizontal="left" wrapText="1"/>
    </xf>
    <xf numFmtId="0" fontId="40" fillId="0" borderId="7" xfId="0" applyFont="1" applyBorder="1" applyAlignment="1">
      <alignment horizontal="left" vertical="center"/>
    </xf>
    <xf numFmtId="0" fontId="40" fillId="0" borderId="11" xfId="0" applyFont="1" applyBorder="1" applyAlignment="1">
      <alignment horizontal="center" vertical="top" wrapText="1"/>
    </xf>
    <xf numFmtId="0" fontId="40" fillId="0" borderId="13" xfId="0" applyFont="1" applyBorder="1" applyAlignment="1">
      <alignment horizontal="center" vertical="top" wrapText="1"/>
    </xf>
    <xf numFmtId="0" fontId="40" fillId="0" borderId="19" xfId="0" applyFont="1" applyBorder="1" applyAlignment="1">
      <alignment horizontal="center" vertical="top" wrapText="1"/>
    </xf>
    <xf numFmtId="0" fontId="40" fillId="0" borderId="11" xfId="0" applyFont="1" applyBorder="1" applyAlignment="1">
      <alignment horizontal="center"/>
    </xf>
    <xf numFmtId="0" fontId="40" fillId="0" borderId="20" xfId="0" applyFont="1" applyBorder="1" applyAlignment="1">
      <alignment horizontal="center"/>
    </xf>
    <xf numFmtId="0" fontId="39" fillId="0" borderId="11" xfId="0" applyFont="1" applyBorder="1" applyAlignment="1">
      <alignment horizontal="center" vertical="top" wrapText="1"/>
    </xf>
    <xf numFmtId="0" fontId="39" fillId="0" borderId="19" xfId="0" applyFont="1" applyBorder="1" applyAlignment="1">
      <alignment horizontal="center" vertical="top" wrapText="1"/>
    </xf>
    <xf numFmtId="0" fontId="40" fillId="0" borderId="2" xfId="0" applyFont="1" applyBorder="1" applyAlignment="1">
      <alignment horizontal="center" vertical="center"/>
    </xf>
    <xf numFmtId="0" fontId="40" fillId="0" borderId="10" xfId="0" applyFont="1" applyBorder="1" applyAlignment="1">
      <alignment horizontal="center" vertical="center"/>
    </xf>
    <xf numFmtId="0" fontId="40" fillId="0" borderId="2"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21" xfId="0" applyFont="1" applyBorder="1" applyAlignment="1">
      <alignment horizontal="center" vertical="top" wrapText="1"/>
    </xf>
    <xf numFmtId="0" fontId="22" fillId="0" borderId="7" xfId="0" applyFont="1" applyBorder="1" applyAlignment="1">
      <alignment horizontal="center" vertical="center"/>
    </xf>
    <xf numFmtId="0" fontId="22" fillId="0" borderId="2"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xf>
    <xf numFmtId="0" fontId="22" fillId="0" borderId="19" xfId="0" applyFont="1" applyBorder="1" applyAlignment="1">
      <alignment horizontal="center"/>
    </xf>
    <xf numFmtId="0" fontId="48" fillId="0" borderId="11" xfId="0" applyFont="1" applyBorder="1" applyAlignment="1">
      <alignment horizontal="center"/>
    </xf>
    <xf numFmtId="0" fontId="48" fillId="0" borderId="19" xfId="0" applyFont="1" applyBorder="1" applyAlignment="1">
      <alignment horizontal="center"/>
    </xf>
    <xf numFmtId="0" fontId="36" fillId="0" borderId="0" xfId="0" applyFont="1" applyAlignment="1">
      <alignment horizontal="center"/>
    </xf>
    <xf numFmtId="0" fontId="22" fillId="0" borderId="6" xfId="0" applyFont="1" applyBorder="1" applyAlignment="1">
      <alignment horizontal="center" vertical="center"/>
    </xf>
    <xf numFmtId="43" fontId="28" fillId="0" borderId="0" xfId="1" applyFont="1" applyBorder="1" applyAlignment="1">
      <alignment horizontal="left"/>
    </xf>
  </cellXfs>
  <cellStyles count="8">
    <cellStyle name="Comma" xfId="1" builtinId="3"/>
    <cellStyle name="Comma [0]" xfId="2" builtinId="6"/>
    <cellStyle name="Comma 2" xfId="3"/>
    <cellStyle name="Currency" xfId="4" builtinId="4"/>
    <cellStyle name="Normal" xfId="0" builtinId="0"/>
    <cellStyle name="Normal 2" xfId="5"/>
    <cellStyle name="Normal 3" xfId="6"/>
    <cellStyle name="Percent"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139700</xdr:colOff>
      <xdr:row>22</xdr:row>
      <xdr:rowOff>98423</xdr:rowOff>
    </xdr:from>
    <xdr:to>
      <xdr:col>8</xdr:col>
      <xdr:colOff>311150</xdr:colOff>
      <xdr:row>35</xdr:row>
      <xdr:rowOff>10</xdr:rowOff>
    </xdr:to>
    <xdr:sp macro="" textlink="">
      <xdr:nvSpPr>
        <xdr:cNvPr id="3" name="AutoShape 1"/>
        <xdr:cNvSpPr>
          <a:spLocks noChangeArrowheads="1"/>
        </xdr:cNvSpPr>
      </xdr:nvSpPr>
      <xdr:spPr bwMode="auto">
        <a:xfrm>
          <a:off x="850900" y="3679823"/>
          <a:ext cx="4343400" cy="1958977"/>
        </a:xfrm>
        <a:prstGeom prst="flowChartAlternateProcess">
          <a:avLst/>
        </a:prstGeom>
        <a:solidFill>
          <a:srgbClr val="FFFFFF"/>
        </a:solidFill>
        <a:ln w="76200" cmpd="tri">
          <a:solidFill>
            <a:srgbClr val="000000"/>
          </a:solidFill>
          <a:miter lim="800000"/>
          <a:headEnd/>
          <a:tailEnd/>
        </a:ln>
      </xdr:spPr>
      <xdr:txBody>
        <a:bodyPr vertOverflow="clip" wrap="square" lIns="91440" tIns="45720" rIns="91440" bIns="45720" anchor="t" upright="1"/>
        <a:lstStyle/>
        <a:p>
          <a:pPr marL="0" indent="0" algn="ctr" rtl="1">
            <a:lnSpc>
              <a:spcPts val="400"/>
            </a:lnSpc>
            <a:defRPr sz="1000"/>
          </a:pPr>
          <a:r>
            <a:rPr lang="en-US" sz="1600" b="1" i="0" strike="noStrike">
              <a:solidFill>
                <a:srgbClr val="000000"/>
              </a:solidFill>
              <a:latin typeface="Arial"/>
              <a:ea typeface="+mn-ea"/>
              <a:cs typeface="Arial"/>
            </a:rPr>
            <a:t> </a:t>
          </a:r>
        </a:p>
        <a:p>
          <a:pPr marL="0" indent="0" algn="ctr" rtl="1">
            <a:lnSpc>
              <a:spcPts val="400"/>
            </a:lnSpc>
            <a:defRPr sz="1000"/>
          </a:pPr>
          <a:endParaRPr lang="en-US" sz="1600" b="1" i="0" strike="noStrike">
            <a:solidFill>
              <a:srgbClr val="000000"/>
            </a:solidFill>
            <a:latin typeface="Arial"/>
            <a:ea typeface="+mn-ea"/>
            <a:cs typeface="Arial"/>
          </a:endParaRPr>
        </a:p>
        <a:p>
          <a:pPr marL="0" indent="0" algn="ctr" rtl="1">
            <a:lnSpc>
              <a:spcPts val="400"/>
            </a:lnSpc>
            <a:defRPr sz="1000"/>
          </a:pPr>
          <a:endParaRPr lang="en-US" sz="1600" b="1" i="0" strike="noStrike">
            <a:solidFill>
              <a:srgbClr val="000000"/>
            </a:solidFill>
            <a:latin typeface="Arial"/>
            <a:ea typeface="+mn-ea"/>
            <a:cs typeface="Arial"/>
          </a:endParaRPr>
        </a:p>
        <a:p>
          <a:pPr marL="0" indent="0" algn="ctr" rtl="1">
            <a:lnSpc>
              <a:spcPts val="400"/>
            </a:lnSpc>
            <a:defRPr sz="1000"/>
          </a:pPr>
          <a:endParaRPr lang="en-US" sz="1600" b="1" i="0" strike="noStrike">
            <a:solidFill>
              <a:srgbClr val="000000"/>
            </a:solidFill>
            <a:latin typeface="Arial"/>
            <a:ea typeface="+mn-ea"/>
            <a:cs typeface="Arial"/>
          </a:endParaRPr>
        </a:p>
        <a:p>
          <a:pPr marL="0" indent="0" algn="ctr" rtl="1">
            <a:lnSpc>
              <a:spcPts val="400"/>
            </a:lnSpc>
            <a:defRPr sz="1000"/>
          </a:pPr>
          <a:r>
            <a:rPr lang="en-US" sz="1600" b="1" i="0" strike="noStrike">
              <a:solidFill>
                <a:srgbClr val="000000"/>
              </a:solidFill>
              <a:latin typeface="Arial"/>
              <a:ea typeface="+mn-ea"/>
              <a:cs typeface="Arial"/>
            </a:rPr>
            <a:t>Auditor's Report &amp; Financial Statements</a:t>
          </a:r>
        </a:p>
        <a:p>
          <a:pPr algn="ctr" rtl="1">
            <a:lnSpc>
              <a:spcPts val="400"/>
            </a:lnSpc>
            <a:defRPr sz="1000"/>
          </a:pPr>
          <a:endParaRPr lang="en-US" sz="1600" b="1" i="0" strike="noStrike">
            <a:solidFill>
              <a:srgbClr val="000000"/>
            </a:solidFill>
            <a:latin typeface="+mj-lt"/>
            <a:cs typeface="Arial"/>
          </a:endParaRPr>
        </a:p>
        <a:p>
          <a:pPr algn="ctr" rtl="1">
            <a:lnSpc>
              <a:spcPts val="400"/>
            </a:lnSpc>
            <a:defRPr sz="1000"/>
          </a:pPr>
          <a:endParaRPr lang="en-US" sz="1600" b="1" i="0" strike="noStrike">
            <a:solidFill>
              <a:srgbClr val="000000"/>
            </a:solidFill>
            <a:latin typeface="+mj-lt"/>
            <a:cs typeface="Arial"/>
          </a:endParaRPr>
        </a:p>
        <a:p>
          <a:pPr algn="ctr" rtl="1">
            <a:defRPr sz="1000"/>
          </a:pPr>
          <a:r>
            <a:rPr lang="en-US" sz="1400" b="1" i="0" strike="noStrike">
              <a:solidFill>
                <a:srgbClr val="000000"/>
              </a:solidFill>
              <a:latin typeface="+mj-lt"/>
              <a:cs typeface="Arial"/>
            </a:rPr>
            <a:t>of</a:t>
          </a:r>
          <a:r>
            <a:rPr lang="en-US" sz="1200" b="1" i="0" strike="noStrike">
              <a:solidFill>
                <a:srgbClr val="000000"/>
              </a:solidFill>
              <a:latin typeface="+mj-lt"/>
              <a:cs typeface="Arial"/>
            </a:rPr>
            <a:t> </a:t>
          </a:r>
          <a:r>
            <a:rPr lang="en-US" sz="1600" b="1" i="0" strike="noStrike">
              <a:solidFill>
                <a:srgbClr val="000000"/>
              </a:solidFill>
              <a:latin typeface="+mj-lt"/>
              <a:cs typeface="Arial"/>
            </a:rPr>
            <a:t>                                                                                      Rahima Food Corporation </a:t>
          </a:r>
          <a:r>
            <a:rPr lang="en-US" sz="1600" b="1" i="0" strike="noStrike" baseline="0">
              <a:solidFill>
                <a:srgbClr val="000000"/>
              </a:solidFill>
              <a:latin typeface="+mj-lt"/>
              <a:cs typeface="Arial"/>
            </a:rPr>
            <a:t>Limited </a:t>
          </a:r>
        </a:p>
        <a:p>
          <a:pPr algn="ctr" rtl="1">
            <a:lnSpc>
              <a:spcPts val="600"/>
            </a:lnSpc>
            <a:defRPr sz="1000"/>
          </a:pPr>
          <a:endParaRPr lang="en-US" sz="1400" b="1" i="0" strike="noStrike" baseline="0">
            <a:solidFill>
              <a:srgbClr val="000000"/>
            </a:solidFill>
            <a:latin typeface="+mj-lt"/>
            <a:cs typeface="Arial"/>
          </a:endParaRPr>
        </a:p>
        <a:p>
          <a:pPr algn="ctr" rtl="1">
            <a:lnSpc>
              <a:spcPts val="400"/>
            </a:lnSpc>
            <a:defRPr sz="1000"/>
          </a:pPr>
          <a:endParaRPr lang="en-US" sz="1400" b="0" i="0" strike="noStrike" baseline="0">
            <a:solidFill>
              <a:srgbClr val="000000"/>
            </a:solidFill>
            <a:latin typeface="+mj-lt"/>
            <a:cs typeface="Arial"/>
          </a:endParaRPr>
        </a:p>
        <a:p>
          <a:pPr algn="ctr" rtl="1">
            <a:lnSpc>
              <a:spcPts val="400"/>
            </a:lnSpc>
            <a:defRPr sz="1000"/>
          </a:pPr>
          <a:r>
            <a:rPr lang="en-US" sz="1400" b="0" i="0" strike="noStrike" baseline="0">
              <a:solidFill>
                <a:srgbClr val="000000"/>
              </a:solidFill>
              <a:latin typeface="+mj-lt"/>
              <a:cs typeface="Arial"/>
            </a:rPr>
            <a:t>Uttar Rupshi, Rupganj, Narayanganj</a:t>
          </a:r>
          <a:r>
            <a:rPr lang="en-US" sz="1050" b="0" i="0" strike="noStrike" baseline="0">
              <a:solidFill>
                <a:srgbClr val="000000"/>
              </a:solidFill>
              <a:latin typeface="+mj-lt"/>
              <a:cs typeface="Arial"/>
            </a:rPr>
            <a:t>.</a:t>
          </a:r>
        </a:p>
        <a:p>
          <a:pPr algn="ctr" rtl="1">
            <a:lnSpc>
              <a:spcPts val="400"/>
            </a:lnSpc>
            <a:defRPr sz="1000"/>
          </a:pPr>
          <a:endParaRPr lang="en-US" sz="1050" b="0" i="0" strike="noStrike" baseline="0">
            <a:solidFill>
              <a:srgbClr val="000000"/>
            </a:solidFill>
            <a:latin typeface="+mj-lt"/>
            <a:cs typeface="Arial"/>
          </a:endParaRPr>
        </a:p>
        <a:p>
          <a:pPr algn="ctr" rtl="1">
            <a:lnSpc>
              <a:spcPts val="400"/>
            </a:lnSpc>
            <a:defRPr sz="1000"/>
          </a:pPr>
          <a:endParaRPr lang="en-US" sz="1050" b="0" i="0" strike="noStrike" baseline="0">
            <a:solidFill>
              <a:srgbClr val="000000"/>
            </a:solidFill>
            <a:latin typeface="+mj-lt"/>
            <a:cs typeface="Arial"/>
          </a:endParaRPr>
        </a:p>
        <a:p>
          <a:pPr algn="ctr" rtl="1">
            <a:lnSpc>
              <a:spcPts val="400"/>
            </a:lnSpc>
            <a:defRPr sz="1000"/>
          </a:pPr>
          <a:endParaRPr lang="en-US" sz="1600" b="1" i="0" strike="noStrike" baseline="0">
            <a:solidFill>
              <a:srgbClr val="000000"/>
            </a:solidFill>
            <a:latin typeface="+mj-lt"/>
            <a:cs typeface="Arial"/>
          </a:endParaRPr>
        </a:p>
        <a:p>
          <a:pPr algn="ctr" rtl="1">
            <a:lnSpc>
              <a:spcPts val="500"/>
            </a:lnSpc>
            <a:defRPr sz="1000"/>
          </a:pPr>
          <a:r>
            <a:rPr lang="en-US" sz="1400" b="1" i="0" strike="noStrike" baseline="0">
              <a:solidFill>
                <a:srgbClr val="000000"/>
              </a:solidFill>
              <a:latin typeface="+mj-lt"/>
              <a:cs typeface="Arial"/>
            </a:rPr>
            <a:t>As at and for the year ended 30 June 2024</a:t>
          </a:r>
        </a:p>
        <a:p>
          <a:pPr algn="ctr" rtl="1">
            <a:lnSpc>
              <a:spcPts val="400"/>
            </a:lnSpc>
            <a:defRPr sz="1000"/>
          </a:pPr>
          <a:endParaRPr lang="en-US" sz="1400" b="1" i="0" strike="noStrike" baseline="0">
            <a:solidFill>
              <a:srgbClr val="000000"/>
            </a:solidFill>
            <a:latin typeface="+mj-lt"/>
            <a:cs typeface="Arial"/>
          </a:endParaRPr>
        </a:p>
        <a:p>
          <a:pPr algn="ctr" rtl="1">
            <a:lnSpc>
              <a:spcPts val="500"/>
            </a:lnSpc>
            <a:defRPr sz="1000"/>
          </a:pPr>
          <a:endParaRPr lang="en-US" sz="1400" b="1" i="0" strike="noStrike" baseline="0">
            <a:solidFill>
              <a:srgbClr val="000000"/>
            </a:solidFill>
            <a:latin typeface="+mj-lt"/>
            <a:cs typeface="Arial"/>
          </a:endParaRPr>
        </a:p>
        <a:p>
          <a:pPr algn="ctr" rtl="1">
            <a:lnSpc>
              <a:spcPts val="500"/>
            </a:lnSpc>
            <a:defRPr sz="1000"/>
          </a:pPr>
          <a:endParaRPr lang="en-US" sz="1600" b="1" i="0" strike="noStrike" baseline="0">
            <a:solidFill>
              <a:srgbClr val="000000"/>
            </a:solidFill>
            <a:latin typeface="Arial"/>
            <a:cs typeface="Arial"/>
          </a:endParaRPr>
        </a:p>
        <a:p>
          <a:pPr algn="ctr" rtl="1">
            <a:lnSpc>
              <a:spcPts val="600"/>
            </a:lnSpc>
            <a:defRPr sz="1000"/>
          </a:pPr>
          <a:endParaRPr lang="en-US" sz="1600" b="1" i="0" strike="noStrike" baseline="0">
            <a:solidFill>
              <a:srgbClr val="000000"/>
            </a:solidFill>
            <a:latin typeface="Arial"/>
            <a:cs typeface="Arial"/>
          </a:endParaRPr>
        </a:p>
        <a:p>
          <a:pPr algn="ctr" rtl="1">
            <a:lnSpc>
              <a:spcPts val="500"/>
            </a:lnSpc>
            <a:defRPr sz="1000"/>
          </a:pPr>
          <a:endParaRPr lang="en-US" sz="1600" b="1" i="0" strike="noStrike" baseline="0">
            <a:solidFill>
              <a:srgbClr val="000000"/>
            </a:solidFill>
            <a:latin typeface="Arial"/>
            <a:cs typeface="Arial"/>
          </a:endParaRPr>
        </a:p>
        <a:p>
          <a:pPr algn="ctr" rtl="1">
            <a:lnSpc>
              <a:spcPts val="500"/>
            </a:lnSpc>
            <a:defRPr sz="1000"/>
          </a:pPr>
          <a:endParaRPr lang="en-US" sz="1600" b="1" i="0" strike="noStrike" baseline="0">
            <a:solidFill>
              <a:srgbClr val="000000"/>
            </a:solidFill>
            <a:latin typeface="Arial"/>
            <a:cs typeface="Arial"/>
          </a:endParaRPr>
        </a:p>
        <a:p>
          <a:pPr algn="ctr" rtl="1">
            <a:lnSpc>
              <a:spcPts val="400"/>
            </a:lnSpc>
            <a:defRPr sz="1000"/>
          </a:pPr>
          <a:endParaRPr lang="en-US" sz="1100" b="0" i="0" strike="noStrike">
            <a:solidFill>
              <a:srgbClr val="000000"/>
            </a:solidFill>
            <a:latin typeface="Times New Roman"/>
            <a:cs typeface="Times New Roman"/>
          </a:endParaRPr>
        </a:p>
        <a:p>
          <a:pPr algn="l" rtl="1">
            <a:lnSpc>
              <a:spcPts val="600"/>
            </a:lnSpc>
            <a:defRPr sz="1000"/>
          </a:pPr>
          <a:endParaRPr lang="en-US" sz="1100" b="0" i="0" strike="noStrike">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49</xdr:row>
      <xdr:rowOff>0</xdr:rowOff>
    </xdr:from>
    <xdr:to>
      <xdr:col>1</xdr:col>
      <xdr:colOff>1333500</xdr:colOff>
      <xdr:row>49</xdr:row>
      <xdr:rowOff>0</xdr:rowOff>
    </xdr:to>
    <xdr:cxnSp macro="">
      <xdr:nvCxnSpPr>
        <xdr:cNvPr id="2" name="Straight Connector 1"/>
        <xdr:cNvCxnSpPr/>
      </xdr:nvCxnSpPr>
      <xdr:spPr>
        <a:xfrm flipV="1">
          <a:off x="66675" y="8915400"/>
          <a:ext cx="13335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1618883</xdr:colOff>
      <xdr:row>49</xdr:row>
      <xdr:rowOff>0</xdr:rowOff>
    </xdr:from>
    <xdr:to>
      <xdr:col>1</xdr:col>
      <xdr:colOff>2673718</xdr:colOff>
      <xdr:row>49</xdr:row>
      <xdr:rowOff>0</xdr:rowOff>
    </xdr:to>
    <xdr:cxnSp macro="">
      <xdr:nvCxnSpPr>
        <xdr:cNvPr id="3" name="Straight Connector 2"/>
        <xdr:cNvCxnSpPr/>
      </xdr:nvCxnSpPr>
      <xdr:spPr>
        <a:xfrm flipV="1">
          <a:off x="1936383" y="8280400"/>
          <a:ext cx="105483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3163033</xdr:colOff>
      <xdr:row>49</xdr:row>
      <xdr:rowOff>0</xdr:rowOff>
    </xdr:from>
    <xdr:to>
      <xdr:col>8</xdr:col>
      <xdr:colOff>351328</xdr:colOff>
      <xdr:row>49</xdr:row>
      <xdr:rowOff>9525</xdr:rowOff>
    </xdr:to>
    <xdr:cxnSp macro="">
      <xdr:nvCxnSpPr>
        <xdr:cNvPr id="4" name="Straight Connector 3"/>
        <xdr:cNvCxnSpPr/>
      </xdr:nvCxnSpPr>
      <xdr:spPr>
        <a:xfrm flipV="1">
          <a:off x="3258283" y="8166100"/>
          <a:ext cx="1703145" cy="95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894799</xdr:colOff>
      <xdr:row>49</xdr:row>
      <xdr:rowOff>9525</xdr:rowOff>
    </xdr:from>
    <xdr:to>
      <xdr:col>10</xdr:col>
      <xdr:colOff>1105466</xdr:colOff>
      <xdr:row>49</xdr:row>
      <xdr:rowOff>9525</xdr:rowOff>
    </xdr:to>
    <xdr:cxnSp macro="">
      <xdr:nvCxnSpPr>
        <xdr:cNvPr id="5" name="Straight Connector 4"/>
        <xdr:cNvCxnSpPr/>
      </xdr:nvCxnSpPr>
      <xdr:spPr>
        <a:xfrm flipV="1">
          <a:off x="5504899" y="8175625"/>
          <a:ext cx="147113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60325</xdr:colOff>
      <xdr:row>45</xdr:row>
      <xdr:rowOff>0</xdr:rowOff>
    </xdr:from>
    <xdr:to>
      <xdr:col>2</xdr:col>
      <xdr:colOff>1390664</xdr:colOff>
      <xdr:row>45</xdr:row>
      <xdr:rowOff>0</xdr:rowOff>
    </xdr:to>
    <xdr:cxnSp macro="">
      <xdr:nvCxnSpPr>
        <xdr:cNvPr id="2" name="Straight Connector 1"/>
        <xdr:cNvCxnSpPr/>
      </xdr:nvCxnSpPr>
      <xdr:spPr>
        <a:xfrm>
          <a:off x="66675" y="5981700"/>
          <a:ext cx="14097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1565275</xdr:colOff>
      <xdr:row>45</xdr:row>
      <xdr:rowOff>0</xdr:rowOff>
    </xdr:from>
    <xdr:to>
      <xdr:col>2</xdr:col>
      <xdr:colOff>2422525</xdr:colOff>
      <xdr:row>45</xdr:row>
      <xdr:rowOff>0</xdr:rowOff>
    </xdr:to>
    <xdr:cxnSp macro="">
      <xdr:nvCxnSpPr>
        <xdr:cNvPr id="3" name="Straight Connector 2"/>
        <xdr:cNvCxnSpPr/>
      </xdr:nvCxnSpPr>
      <xdr:spPr>
        <a:xfrm>
          <a:off x="1657350" y="6600825"/>
          <a:ext cx="8572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2576369</xdr:colOff>
      <xdr:row>44</xdr:row>
      <xdr:rowOff>244475</xdr:rowOff>
    </xdr:from>
    <xdr:to>
      <xdr:col>9</xdr:col>
      <xdr:colOff>725644</xdr:colOff>
      <xdr:row>45</xdr:row>
      <xdr:rowOff>0</xdr:rowOff>
    </xdr:to>
    <xdr:cxnSp macro="">
      <xdr:nvCxnSpPr>
        <xdr:cNvPr id="4" name="Straight Connector 3"/>
        <xdr:cNvCxnSpPr/>
      </xdr:nvCxnSpPr>
      <xdr:spPr>
        <a:xfrm flipV="1">
          <a:off x="2677969" y="6219825"/>
          <a:ext cx="1616375" cy="31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982663</xdr:colOff>
      <xdr:row>45</xdr:row>
      <xdr:rowOff>0</xdr:rowOff>
    </xdr:from>
    <xdr:to>
      <xdr:col>11</xdr:col>
      <xdr:colOff>1166819</xdr:colOff>
      <xdr:row>45</xdr:row>
      <xdr:rowOff>0</xdr:rowOff>
    </xdr:to>
    <xdr:cxnSp macro="">
      <xdr:nvCxnSpPr>
        <xdr:cNvPr id="5" name="Straight Connector 4"/>
        <xdr:cNvCxnSpPr/>
      </xdr:nvCxnSpPr>
      <xdr:spPr>
        <a:xfrm>
          <a:off x="4551363" y="6223000"/>
          <a:ext cx="1365256"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6033</xdr:colOff>
      <xdr:row>28</xdr:row>
      <xdr:rowOff>193675</xdr:rowOff>
    </xdr:from>
    <xdr:to>
      <xdr:col>0</xdr:col>
      <xdr:colOff>1410083</xdr:colOff>
      <xdr:row>28</xdr:row>
      <xdr:rowOff>193675</xdr:rowOff>
    </xdr:to>
    <xdr:cxnSp macro="">
      <xdr:nvCxnSpPr>
        <xdr:cNvPr id="2" name="Straight Connector 1"/>
        <xdr:cNvCxnSpPr/>
      </xdr:nvCxnSpPr>
      <xdr:spPr>
        <a:xfrm>
          <a:off x="6033" y="7413625"/>
          <a:ext cx="1394499"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1636871</xdr:colOff>
      <xdr:row>29</xdr:row>
      <xdr:rowOff>3175</xdr:rowOff>
    </xdr:from>
    <xdr:to>
      <xdr:col>0</xdr:col>
      <xdr:colOff>2703352</xdr:colOff>
      <xdr:row>29</xdr:row>
      <xdr:rowOff>3175</xdr:rowOff>
    </xdr:to>
    <xdr:cxnSp macro="">
      <xdr:nvCxnSpPr>
        <xdr:cNvPr id="3" name="Straight Connector 2"/>
        <xdr:cNvCxnSpPr/>
      </xdr:nvCxnSpPr>
      <xdr:spPr>
        <a:xfrm>
          <a:off x="1636871" y="7419975"/>
          <a:ext cx="1066481"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692150</xdr:colOff>
      <xdr:row>28</xdr:row>
      <xdr:rowOff>190500</xdr:rowOff>
    </xdr:from>
    <xdr:to>
      <xdr:col>4</xdr:col>
      <xdr:colOff>1012840</xdr:colOff>
      <xdr:row>28</xdr:row>
      <xdr:rowOff>190500</xdr:rowOff>
    </xdr:to>
    <xdr:cxnSp macro="">
      <xdr:nvCxnSpPr>
        <xdr:cNvPr id="4" name="Straight Connector 3"/>
        <xdr:cNvCxnSpPr/>
      </xdr:nvCxnSpPr>
      <xdr:spPr>
        <a:xfrm>
          <a:off x="5181600" y="7518400"/>
          <a:ext cx="14097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253511</xdr:colOff>
      <xdr:row>28</xdr:row>
      <xdr:rowOff>190500</xdr:rowOff>
    </xdr:from>
    <xdr:to>
      <xdr:col>2</xdr:col>
      <xdr:colOff>784759</xdr:colOff>
      <xdr:row>29</xdr:row>
      <xdr:rowOff>0</xdr:rowOff>
    </xdr:to>
    <xdr:cxnSp macro="">
      <xdr:nvCxnSpPr>
        <xdr:cNvPr id="5" name="Straight Connector 4"/>
        <xdr:cNvCxnSpPr/>
      </xdr:nvCxnSpPr>
      <xdr:spPr>
        <a:xfrm>
          <a:off x="3212611" y="7410450"/>
          <a:ext cx="1556728" cy="63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827740</xdr:colOff>
      <xdr:row>35</xdr:row>
      <xdr:rowOff>0</xdr:rowOff>
    </xdr:from>
    <xdr:to>
      <xdr:col>6</xdr:col>
      <xdr:colOff>1033577</xdr:colOff>
      <xdr:row>35</xdr:row>
      <xdr:rowOff>0</xdr:rowOff>
    </xdr:to>
    <xdr:cxnSp macro="">
      <xdr:nvCxnSpPr>
        <xdr:cNvPr id="3" name="Straight Connector 2"/>
        <xdr:cNvCxnSpPr/>
      </xdr:nvCxnSpPr>
      <xdr:spPr>
        <a:xfrm>
          <a:off x="5177490" y="7543800"/>
          <a:ext cx="137423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93065</xdr:colOff>
      <xdr:row>35</xdr:row>
      <xdr:rowOff>0</xdr:rowOff>
    </xdr:from>
    <xdr:to>
      <xdr:col>1</xdr:col>
      <xdr:colOff>1503432</xdr:colOff>
      <xdr:row>35</xdr:row>
      <xdr:rowOff>0</xdr:rowOff>
    </xdr:to>
    <xdr:cxnSp macro="">
      <xdr:nvCxnSpPr>
        <xdr:cNvPr id="4" name="Straight Connector 3"/>
        <xdr:cNvCxnSpPr/>
      </xdr:nvCxnSpPr>
      <xdr:spPr>
        <a:xfrm>
          <a:off x="205124" y="7844118"/>
          <a:ext cx="140398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1740273</xdr:colOff>
      <xdr:row>35</xdr:row>
      <xdr:rowOff>0</xdr:rowOff>
    </xdr:from>
    <xdr:to>
      <xdr:col>1</xdr:col>
      <xdr:colOff>2782284</xdr:colOff>
      <xdr:row>35</xdr:row>
      <xdr:rowOff>0</xdr:rowOff>
    </xdr:to>
    <xdr:cxnSp macro="">
      <xdr:nvCxnSpPr>
        <xdr:cNvPr id="5" name="Straight Connector 4"/>
        <xdr:cNvCxnSpPr/>
      </xdr:nvCxnSpPr>
      <xdr:spPr>
        <a:xfrm>
          <a:off x="1852332" y="7844118"/>
          <a:ext cx="103878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3163410</xdr:colOff>
      <xdr:row>35</xdr:row>
      <xdr:rowOff>0</xdr:rowOff>
    </xdr:from>
    <xdr:to>
      <xdr:col>4</xdr:col>
      <xdr:colOff>460604</xdr:colOff>
      <xdr:row>35</xdr:row>
      <xdr:rowOff>5603</xdr:rowOff>
    </xdr:to>
    <xdr:cxnSp macro="">
      <xdr:nvCxnSpPr>
        <xdr:cNvPr id="6" name="Straight Connector 5"/>
        <xdr:cNvCxnSpPr/>
      </xdr:nvCxnSpPr>
      <xdr:spPr>
        <a:xfrm>
          <a:off x="3239610" y="7543800"/>
          <a:ext cx="1570744" cy="560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38100</xdr:colOff>
      <xdr:row>151</xdr:row>
      <xdr:rowOff>0</xdr:rowOff>
    </xdr:from>
    <xdr:to>
      <xdr:col>1</xdr:col>
      <xdr:colOff>1323975</xdr:colOff>
      <xdr:row>151</xdr:row>
      <xdr:rowOff>9525</xdr:rowOff>
    </xdr:to>
    <xdr:pic>
      <xdr:nvPicPr>
        <xdr:cNvPr id="74908"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1383625"/>
          <a:ext cx="12858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1476375</xdr:colOff>
      <xdr:row>150</xdr:row>
      <xdr:rowOff>190500</xdr:rowOff>
    </xdr:from>
    <xdr:to>
      <xdr:col>1</xdr:col>
      <xdr:colOff>2762250</xdr:colOff>
      <xdr:row>151</xdr:row>
      <xdr:rowOff>0</xdr:rowOff>
    </xdr:to>
    <xdr:pic>
      <xdr:nvPicPr>
        <xdr:cNvPr id="74909"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2575" y="21374100"/>
          <a:ext cx="12858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2962275</xdr:colOff>
      <xdr:row>150</xdr:row>
      <xdr:rowOff>190500</xdr:rowOff>
    </xdr:from>
    <xdr:to>
      <xdr:col>4</xdr:col>
      <xdr:colOff>419100</xdr:colOff>
      <xdr:row>151</xdr:row>
      <xdr:rowOff>0</xdr:rowOff>
    </xdr:to>
    <xdr:pic>
      <xdr:nvPicPr>
        <xdr:cNvPr id="74910"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21374100"/>
          <a:ext cx="17335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685800</xdr:colOff>
      <xdr:row>150</xdr:row>
      <xdr:rowOff>200025</xdr:rowOff>
    </xdr:from>
    <xdr:to>
      <xdr:col>6</xdr:col>
      <xdr:colOff>1085850</xdr:colOff>
      <xdr:row>151</xdr:row>
      <xdr:rowOff>9525</xdr:rowOff>
    </xdr:to>
    <xdr:pic>
      <xdr:nvPicPr>
        <xdr:cNvPr id="74911"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38725" y="21383625"/>
          <a:ext cx="1571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38100</xdr:colOff>
      <xdr:row>77</xdr:row>
      <xdr:rowOff>79375</xdr:rowOff>
    </xdr:from>
    <xdr:to>
      <xdr:col>3</xdr:col>
      <xdr:colOff>419100</xdr:colOff>
      <xdr:row>77</xdr:row>
      <xdr:rowOff>79375</xdr:rowOff>
    </xdr:to>
    <xdr:cxnSp macro="">
      <xdr:nvCxnSpPr>
        <xdr:cNvPr id="3" name="Straight Connector 2"/>
        <xdr:cNvCxnSpPr/>
      </xdr:nvCxnSpPr>
      <xdr:spPr>
        <a:xfrm>
          <a:off x="1514475" y="14401800"/>
          <a:ext cx="12763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38100</xdr:colOff>
      <xdr:row>70</xdr:row>
      <xdr:rowOff>79375</xdr:rowOff>
    </xdr:from>
    <xdr:to>
      <xdr:col>8</xdr:col>
      <xdr:colOff>1314450</xdr:colOff>
      <xdr:row>70</xdr:row>
      <xdr:rowOff>79375</xdr:rowOff>
    </xdr:to>
    <xdr:cxnSp macro="">
      <xdr:nvCxnSpPr>
        <xdr:cNvPr id="4" name="Straight Connector 3"/>
        <xdr:cNvCxnSpPr/>
      </xdr:nvCxnSpPr>
      <xdr:spPr>
        <a:xfrm>
          <a:off x="7267575" y="13001625"/>
          <a:ext cx="12763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-163611</xdr:colOff>
      <xdr:row>32</xdr:row>
      <xdr:rowOff>190500</xdr:rowOff>
    </xdr:from>
    <xdr:to>
      <xdr:col>2</xdr:col>
      <xdr:colOff>58836</xdr:colOff>
      <xdr:row>32</xdr:row>
      <xdr:rowOff>190500</xdr:rowOff>
    </xdr:to>
    <xdr:cxnSp macro="">
      <xdr:nvCxnSpPr>
        <xdr:cNvPr id="5" name="Straight Connector 4"/>
        <xdr:cNvCxnSpPr/>
      </xdr:nvCxnSpPr>
      <xdr:spPr>
        <a:xfrm>
          <a:off x="-163611" y="4133850"/>
          <a:ext cx="169882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457200</xdr:colOff>
      <xdr:row>32</xdr:row>
      <xdr:rowOff>190500</xdr:rowOff>
    </xdr:from>
    <xdr:to>
      <xdr:col>3</xdr:col>
      <xdr:colOff>917595</xdr:colOff>
      <xdr:row>32</xdr:row>
      <xdr:rowOff>190500</xdr:rowOff>
    </xdr:to>
    <xdr:cxnSp macro="">
      <xdr:nvCxnSpPr>
        <xdr:cNvPr id="6" name="Straight Connector 5"/>
        <xdr:cNvCxnSpPr/>
      </xdr:nvCxnSpPr>
      <xdr:spPr>
        <a:xfrm>
          <a:off x="1514475" y="4133850"/>
          <a:ext cx="9810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95250</xdr:colOff>
      <xdr:row>32</xdr:row>
      <xdr:rowOff>190500</xdr:rowOff>
    </xdr:from>
    <xdr:to>
      <xdr:col>5</xdr:col>
      <xdr:colOff>695325</xdr:colOff>
      <xdr:row>33</xdr:row>
      <xdr:rowOff>0</xdr:rowOff>
    </xdr:to>
    <xdr:cxnSp macro="">
      <xdr:nvCxnSpPr>
        <xdr:cNvPr id="7" name="Straight Connector 6"/>
        <xdr:cNvCxnSpPr/>
      </xdr:nvCxnSpPr>
      <xdr:spPr>
        <a:xfrm>
          <a:off x="2771775" y="4476750"/>
          <a:ext cx="1381125" cy="95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306289</xdr:colOff>
      <xdr:row>33</xdr:row>
      <xdr:rowOff>6350</xdr:rowOff>
    </xdr:from>
    <xdr:to>
      <xdr:col>7</xdr:col>
      <xdr:colOff>611311</xdr:colOff>
      <xdr:row>33</xdr:row>
      <xdr:rowOff>6350</xdr:rowOff>
    </xdr:to>
    <xdr:cxnSp macro="">
      <xdr:nvCxnSpPr>
        <xdr:cNvPr id="8" name="Straight Connector 7"/>
        <xdr:cNvCxnSpPr/>
      </xdr:nvCxnSpPr>
      <xdr:spPr>
        <a:xfrm>
          <a:off x="4487764" y="4156075"/>
          <a:ext cx="132419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view="pageBreakPreview" topLeftCell="A22" zoomScaleNormal="100" zoomScaleSheetLayoutView="100" workbookViewId="0">
      <selection activeCell="L37" sqref="L37"/>
    </sheetView>
  </sheetViews>
  <sheetFormatPr defaultColWidth="8" defaultRowHeight="12.75" x14ac:dyDescent="0.2"/>
  <cols>
    <col min="1" max="1" width="9.375" style="241" customWidth="1"/>
    <col min="2" max="2" width="8" style="241" customWidth="1"/>
    <col min="3" max="7" width="8" style="241"/>
    <col min="8" max="8" width="6.75" style="241" customWidth="1"/>
    <col min="9" max="10" width="8" style="241"/>
    <col min="11" max="11" width="7" style="241" customWidth="1"/>
    <col min="12" max="12" width="8" style="241"/>
    <col min="13" max="13" width="5.625" style="241" customWidth="1"/>
    <col min="14" max="16384" width="8" style="241"/>
  </cols>
  <sheetData>
    <row r="1" spans="1:10" ht="1.5" customHeight="1" x14ac:dyDescent="0.2">
      <c r="A1" s="242"/>
      <c r="B1" s="242"/>
      <c r="C1" s="242"/>
      <c r="D1" s="242"/>
      <c r="E1" s="242"/>
      <c r="F1" s="242"/>
      <c r="G1" s="242"/>
      <c r="H1" s="242"/>
      <c r="I1" s="242"/>
      <c r="J1" s="242"/>
    </row>
    <row r="2" spans="1:10" hidden="1" x14ac:dyDescent="0.2">
      <c r="A2" s="242"/>
      <c r="B2" s="242"/>
      <c r="C2" s="242"/>
      <c r="D2" s="242"/>
      <c r="E2" s="242"/>
      <c r="F2" s="242"/>
      <c r="G2" s="242"/>
      <c r="H2" s="242"/>
      <c r="I2" s="242"/>
      <c r="J2" s="242"/>
    </row>
    <row r="3" spans="1:10" x14ac:dyDescent="0.2">
      <c r="A3" s="242"/>
      <c r="B3" s="242"/>
      <c r="C3" s="242"/>
      <c r="D3" s="242"/>
      <c r="E3" s="242"/>
      <c r="F3" s="242"/>
      <c r="G3" s="242"/>
      <c r="H3" s="242"/>
      <c r="I3" s="242"/>
      <c r="J3" s="242"/>
    </row>
    <row r="4" spans="1:10" x14ac:dyDescent="0.2">
      <c r="A4" s="242"/>
      <c r="B4" s="242"/>
      <c r="C4" s="242"/>
      <c r="D4" s="242"/>
      <c r="E4" s="242"/>
      <c r="F4" s="242"/>
      <c r="G4" s="242"/>
      <c r="H4" s="242"/>
      <c r="I4" s="242"/>
      <c r="J4" s="242"/>
    </row>
    <row r="5" spans="1:10" x14ac:dyDescent="0.2">
      <c r="A5" s="242"/>
      <c r="B5" s="242"/>
      <c r="C5" s="242"/>
      <c r="D5" s="242"/>
      <c r="E5" s="242"/>
      <c r="F5" s="242"/>
      <c r="G5" s="242"/>
      <c r="H5" s="242"/>
      <c r="I5" s="242"/>
      <c r="J5" s="242"/>
    </row>
    <row r="6" spans="1:10" x14ac:dyDescent="0.2">
      <c r="A6" s="242"/>
      <c r="B6" s="242"/>
      <c r="C6" s="242"/>
      <c r="D6" s="242"/>
      <c r="E6" s="242"/>
      <c r="F6" s="242"/>
      <c r="G6" s="242"/>
      <c r="H6" s="242"/>
      <c r="I6" s="242"/>
      <c r="J6" s="242"/>
    </row>
    <row r="7" spans="1:10" x14ac:dyDescent="0.2">
      <c r="A7" s="242"/>
      <c r="B7" s="242"/>
      <c r="C7" s="242"/>
      <c r="D7" s="242"/>
      <c r="E7" s="242"/>
      <c r="F7" s="242"/>
      <c r="G7" s="242"/>
      <c r="H7" s="242"/>
      <c r="I7" s="242"/>
      <c r="J7" s="242"/>
    </row>
    <row r="8" spans="1:10" x14ac:dyDescent="0.2">
      <c r="A8" s="242"/>
      <c r="B8" s="242"/>
      <c r="C8" s="242"/>
      <c r="D8" s="242"/>
      <c r="E8" s="242"/>
      <c r="F8" s="242"/>
      <c r="G8" s="242"/>
      <c r="H8" s="242"/>
      <c r="I8" s="242"/>
      <c r="J8" s="242"/>
    </row>
    <row r="9" spans="1:10" ht="22.5" x14ac:dyDescent="0.3">
      <c r="A9" s="242"/>
      <c r="B9" s="641"/>
      <c r="C9" s="641"/>
      <c r="D9" s="641"/>
      <c r="E9" s="641"/>
      <c r="F9" s="641"/>
      <c r="G9" s="641"/>
      <c r="H9" s="641"/>
      <c r="I9" s="641"/>
      <c r="J9" s="641"/>
    </row>
    <row r="10" spans="1:10" ht="22.5" x14ac:dyDescent="0.3">
      <c r="A10" s="242"/>
      <c r="B10" s="641"/>
      <c r="C10" s="641"/>
      <c r="D10" s="641"/>
      <c r="E10" s="641"/>
      <c r="F10" s="641"/>
      <c r="G10" s="641"/>
      <c r="H10" s="641"/>
      <c r="I10" s="641"/>
      <c r="J10" s="641"/>
    </row>
    <row r="11" spans="1:10" ht="15.75" x14ac:dyDescent="0.25">
      <c r="A11" s="242"/>
      <c r="B11" s="243"/>
      <c r="C11" s="243"/>
      <c r="D11" s="243"/>
      <c r="E11" s="243"/>
      <c r="F11" s="243"/>
      <c r="G11" s="243"/>
      <c r="H11" s="243"/>
      <c r="I11" s="243"/>
      <c r="J11" s="243"/>
    </row>
    <row r="12" spans="1:10" ht="15.75" x14ac:dyDescent="0.25">
      <c r="A12" s="242"/>
      <c r="B12" s="243"/>
      <c r="C12" s="243"/>
      <c r="D12" s="243"/>
      <c r="E12" s="243"/>
      <c r="F12" s="243"/>
      <c r="G12" s="243"/>
      <c r="H12" s="243"/>
      <c r="I12" s="243"/>
      <c r="J12" s="243"/>
    </row>
    <row r="13" spans="1:10" ht="18" x14ac:dyDescent="0.25">
      <c r="A13" s="242"/>
      <c r="B13" s="642"/>
      <c r="C13" s="642"/>
      <c r="D13" s="642"/>
      <c r="E13" s="642"/>
      <c r="F13" s="642"/>
      <c r="G13" s="642"/>
      <c r="H13" s="642"/>
      <c r="I13" s="642"/>
      <c r="J13" s="642"/>
    </row>
    <row r="14" spans="1:10" x14ac:dyDescent="0.2">
      <c r="A14" s="242"/>
      <c r="B14" s="242"/>
      <c r="C14" s="242"/>
      <c r="D14" s="242"/>
      <c r="E14" s="242"/>
      <c r="F14" s="242"/>
      <c r="G14" s="242"/>
      <c r="H14" s="242"/>
      <c r="I14" s="242"/>
      <c r="J14" s="242"/>
    </row>
    <row r="15" spans="1:10" x14ac:dyDescent="0.2">
      <c r="A15" s="242"/>
      <c r="B15" s="242"/>
      <c r="C15" s="242"/>
      <c r="D15" s="242"/>
      <c r="E15" s="242"/>
      <c r="F15" s="242"/>
      <c r="G15" s="242"/>
      <c r="H15" s="242"/>
      <c r="I15" s="242"/>
    </row>
    <row r="16" spans="1:10" x14ac:dyDescent="0.2">
      <c r="A16" s="242"/>
      <c r="B16" s="242"/>
      <c r="C16" s="242"/>
      <c r="D16" s="242"/>
      <c r="E16" s="242"/>
      <c r="F16" s="242"/>
      <c r="G16" s="242"/>
      <c r="H16" s="242"/>
      <c r="I16" s="242"/>
    </row>
    <row r="17" spans="1:9" x14ac:dyDescent="0.2">
      <c r="A17" s="242"/>
      <c r="B17" s="242"/>
      <c r="C17" s="242"/>
      <c r="D17" s="242"/>
      <c r="E17" s="242"/>
      <c r="F17" s="242"/>
      <c r="G17" s="242"/>
      <c r="H17" s="242"/>
      <c r="I17" s="242"/>
    </row>
  </sheetData>
  <mergeCells count="3">
    <mergeCell ref="B9:J9"/>
    <mergeCell ref="B10:J10"/>
    <mergeCell ref="B13:J1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opLeftCell="A16" workbookViewId="0">
      <selection activeCell="G10" sqref="G10"/>
    </sheetView>
  </sheetViews>
  <sheetFormatPr defaultRowHeight="15.75" x14ac:dyDescent="0.25"/>
  <cols>
    <col min="2" max="2" width="13" customWidth="1"/>
    <col min="3" max="3" width="1.5" customWidth="1"/>
    <col min="4" max="4" width="12.625" bestFit="1" customWidth="1"/>
    <col min="6" max="6" width="11.625" bestFit="1" customWidth="1"/>
    <col min="7" max="7" width="12.625" bestFit="1" customWidth="1"/>
    <col min="9" max="9" width="12.125" customWidth="1"/>
    <col min="10" max="10" width="12.625" bestFit="1" customWidth="1"/>
  </cols>
  <sheetData>
    <row r="1" spans="1:13" x14ac:dyDescent="0.25">
      <c r="A1" s="762" t="s">
        <v>146</v>
      </c>
      <c r="B1" s="762"/>
      <c r="C1" s="762"/>
      <c r="D1" s="762"/>
      <c r="E1" s="762"/>
      <c r="F1" s="762"/>
      <c r="G1" s="762"/>
      <c r="H1" s="762"/>
      <c r="I1" s="145"/>
    </row>
    <row r="2" spans="1:13" ht="47.25" x14ac:dyDescent="0.25">
      <c r="A2" s="147"/>
      <c r="B2" s="147"/>
      <c r="C2" s="147"/>
      <c r="D2" s="149" t="s">
        <v>150</v>
      </c>
      <c r="E2" s="148"/>
      <c r="F2" s="149" t="s">
        <v>147</v>
      </c>
      <c r="G2" s="149" t="s">
        <v>149</v>
      </c>
      <c r="H2" s="149" t="s">
        <v>151</v>
      </c>
      <c r="I2" s="149" t="s">
        <v>147</v>
      </c>
      <c r="J2" s="149" t="s">
        <v>148</v>
      </c>
      <c r="K2" s="154"/>
      <c r="L2" s="154"/>
      <c r="M2" s="154"/>
    </row>
    <row r="3" spans="1:13" x14ac:dyDescent="0.25">
      <c r="F3" s="93"/>
      <c r="G3" s="93"/>
    </row>
    <row r="4" spans="1:13" x14ac:dyDescent="0.25">
      <c r="A4" t="s">
        <v>14</v>
      </c>
      <c r="D4" s="144">
        <v>4762878.4000000004</v>
      </c>
      <c r="E4" s="153">
        <v>0.2</v>
      </c>
      <c r="F4" s="144">
        <f t="shared" ref="F4:F15" si="0">D4*E4</f>
        <v>952575.68000000017</v>
      </c>
      <c r="G4" s="144">
        <f t="shared" ref="G4:G15" si="1">D4-F4</f>
        <v>3810302.72</v>
      </c>
      <c r="H4" s="144">
        <v>0</v>
      </c>
      <c r="I4" s="144">
        <f>G4*E4</f>
        <v>762060.54400000011</v>
      </c>
      <c r="J4" s="144">
        <f>G4-I4</f>
        <v>3048242.176</v>
      </c>
      <c r="K4" s="144"/>
      <c r="L4" s="144"/>
    </row>
    <row r="5" spans="1:13" x14ac:dyDescent="0.25">
      <c r="A5" t="s">
        <v>15</v>
      </c>
      <c r="D5" s="144">
        <v>29570518.399999999</v>
      </c>
      <c r="E5" s="153">
        <v>0.2</v>
      </c>
      <c r="F5" s="144">
        <f t="shared" si="0"/>
        <v>5914103.6799999997</v>
      </c>
      <c r="G5" s="144">
        <f t="shared" si="1"/>
        <v>23656414.719999999</v>
      </c>
      <c r="H5" s="144">
        <v>0</v>
      </c>
      <c r="I5" s="144">
        <f t="shared" ref="I5:I15" si="2">G5*E5</f>
        <v>4731282.9440000001</v>
      </c>
      <c r="J5" s="144">
        <f t="shared" ref="J5:J15" si="3">G5-I5</f>
        <v>18925131.776000001</v>
      </c>
      <c r="K5" s="144"/>
      <c r="L5" s="144"/>
    </row>
    <row r="6" spans="1:13" x14ac:dyDescent="0.25">
      <c r="A6" t="s">
        <v>137</v>
      </c>
      <c r="D6" s="144">
        <v>8196948</v>
      </c>
      <c r="E6" s="153">
        <v>0.1</v>
      </c>
      <c r="F6" s="144">
        <f t="shared" si="0"/>
        <v>819694.8</v>
      </c>
      <c r="G6" s="144">
        <f t="shared" si="1"/>
        <v>7377253.2000000002</v>
      </c>
      <c r="H6" s="144">
        <v>0</v>
      </c>
      <c r="I6" s="144">
        <f t="shared" si="2"/>
        <v>737725.32000000007</v>
      </c>
      <c r="J6" s="144">
        <f t="shared" si="3"/>
        <v>6639527.8799999999</v>
      </c>
      <c r="K6" s="144"/>
      <c r="L6" s="144"/>
    </row>
    <row r="7" spans="1:13" x14ac:dyDescent="0.25">
      <c r="A7" t="s">
        <v>138</v>
      </c>
      <c r="D7" s="144">
        <v>4367002.5</v>
      </c>
      <c r="E7" s="153">
        <v>0.1</v>
      </c>
      <c r="F7" s="144">
        <f t="shared" si="0"/>
        <v>436700.25</v>
      </c>
      <c r="G7" s="144">
        <f t="shared" si="1"/>
        <v>3930302.25</v>
      </c>
      <c r="H7" s="144"/>
      <c r="I7" s="144">
        <f t="shared" si="2"/>
        <v>393030.22500000003</v>
      </c>
      <c r="J7" s="144">
        <f t="shared" si="3"/>
        <v>3537272.0249999999</v>
      </c>
      <c r="K7" s="144"/>
      <c r="L7" s="144"/>
    </row>
    <row r="8" spans="1:13" x14ac:dyDescent="0.25">
      <c r="A8" t="s">
        <v>139</v>
      </c>
      <c r="D8" s="144">
        <v>165011.4</v>
      </c>
      <c r="E8" s="153">
        <v>0.1</v>
      </c>
      <c r="F8" s="144">
        <f t="shared" si="0"/>
        <v>16501.14</v>
      </c>
      <c r="G8" s="144">
        <f t="shared" si="1"/>
        <v>148510.26</v>
      </c>
      <c r="H8" s="144">
        <v>0</v>
      </c>
      <c r="I8" s="144">
        <f t="shared" si="2"/>
        <v>14851.026000000002</v>
      </c>
      <c r="J8" s="144">
        <f t="shared" si="3"/>
        <v>133659.234</v>
      </c>
      <c r="K8" s="144"/>
      <c r="L8" s="144"/>
    </row>
    <row r="9" spans="1:13" x14ac:dyDescent="0.25">
      <c r="A9" t="s">
        <v>140</v>
      </c>
      <c r="D9" s="144">
        <v>350581.5</v>
      </c>
      <c r="E9" s="153">
        <v>0.1</v>
      </c>
      <c r="F9" s="144">
        <f t="shared" si="0"/>
        <v>35058.15</v>
      </c>
      <c r="G9" s="144">
        <f t="shared" si="1"/>
        <v>315523.34999999998</v>
      </c>
      <c r="H9" s="144">
        <v>0</v>
      </c>
      <c r="I9" s="144">
        <f t="shared" si="2"/>
        <v>31552.334999999999</v>
      </c>
      <c r="J9" s="144">
        <f t="shared" si="3"/>
        <v>283971.01499999996</v>
      </c>
      <c r="K9" s="144"/>
      <c r="L9" s="144"/>
    </row>
    <row r="10" spans="1:13" x14ac:dyDescent="0.25">
      <c r="A10" t="s">
        <v>141</v>
      </c>
      <c r="D10" s="144">
        <v>2488294.7999999998</v>
      </c>
      <c r="E10" s="153">
        <v>0.1</v>
      </c>
      <c r="F10" s="144">
        <f t="shared" si="0"/>
        <v>248829.47999999998</v>
      </c>
      <c r="G10" s="144">
        <f t="shared" si="1"/>
        <v>2239465.3199999998</v>
      </c>
      <c r="H10" s="144">
        <v>0</v>
      </c>
      <c r="I10" s="144">
        <f t="shared" si="2"/>
        <v>223946.53200000001</v>
      </c>
      <c r="J10" s="144">
        <f t="shared" si="3"/>
        <v>2015518.7879999997</v>
      </c>
      <c r="K10" s="144"/>
      <c r="L10" s="144"/>
    </row>
    <row r="11" spans="1:13" x14ac:dyDescent="0.25">
      <c r="A11" t="s">
        <v>142</v>
      </c>
      <c r="D11" s="144">
        <v>352866.6</v>
      </c>
      <c r="E11" s="153">
        <v>0.1</v>
      </c>
      <c r="F11" s="144">
        <f t="shared" si="0"/>
        <v>35286.659999999996</v>
      </c>
      <c r="G11" s="144">
        <f t="shared" si="1"/>
        <v>317579.94</v>
      </c>
      <c r="H11" s="144"/>
      <c r="I11" s="144">
        <f t="shared" si="2"/>
        <v>31757.994000000002</v>
      </c>
      <c r="J11" s="144">
        <f t="shared" si="3"/>
        <v>285821.946</v>
      </c>
      <c r="K11" s="144"/>
      <c r="L11" s="144"/>
    </row>
    <row r="12" spans="1:13" x14ac:dyDescent="0.25">
      <c r="A12" t="s">
        <v>143</v>
      </c>
      <c r="D12" s="144">
        <v>275775.2</v>
      </c>
      <c r="E12" s="153">
        <v>0.2</v>
      </c>
      <c r="F12" s="144">
        <f t="shared" si="0"/>
        <v>55155.040000000008</v>
      </c>
      <c r="G12" s="144">
        <f t="shared" si="1"/>
        <v>220620.16</v>
      </c>
      <c r="H12" s="144">
        <v>0</v>
      </c>
      <c r="I12" s="144">
        <f t="shared" si="2"/>
        <v>44124.032000000007</v>
      </c>
      <c r="J12" s="144">
        <f t="shared" si="3"/>
        <v>176496.128</v>
      </c>
      <c r="K12" s="144"/>
      <c r="L12" s="144"/>
    </row>
    <row r="13" spans="1:13" x14ac:dyDescent="0.25">
      <c r="A13" t="s">
        <v>144</v>
      </c>
      <c r="D13" s="144">
        <v>517970.7</v>
      </c>
      <c r="E13" s="153">
        <v>0.1</v>
      </c>
      <c r="F13" s="144">
        <f t="shared" si="0"/>
        <v>51797.070000000007</v>
      </c>
      <c r="G13" s="144">
        <f t="shared" si="1"/>
        <v>466173.63</v>
      </c>
      <c r="H13" s="144">
        <v>0</v>
      </c>
      <c r="I13" s="144">
        <f t="shared" si="2"/>
        <v>46617.363000000005</v>
      </c>
      <c r="J13" s="144">
        <f t="shared" si="3"/>
        <v>419556.26699999999</v>
      </c>
      <c r="K13" s="144"/>
      <c r="L13" s="144"/>
    </row>
    <row r="14" spans="1:13" x14ac:dyDescent="0.25">
      <c r="A14" t="s">
        <v>34</v>
      </c>
      <c r="D14" s="144">
        <v>247471.2</v>
      </c>
      <c r="E14" s="153">
        <v>0.1</v>
      </c>
      <c r="F14" s="144">
        <f t="shared" si="0"/>
        <v>24747.120000000003</v>
      </c>
      <c r="G14" s="144">
        <f t="shared" si="1"/>
        <v>222724.08000000002</v>
      </c>
      <c r="H14" s="144"/>
      <c r="I14" s="144">
        <f t="shared" si="2"/>
        <v>22272.408000000003</v>
      </c>
      <c r="J14" s="144">
        <f t="shared" si="3"/>
        <v>200451.67200000002</v>
      </c>
      <c r="K14" s="144"/>
      <c r="L14" s="144"/>
    </row>
    <row r="15" spans="1:13" x14ac:dyDescent="0.25">
      <c r="A15" t="s">
        <v>145</v>
      </c>
      <c r="D15" s="144">
        <v>125088.3</v>
      </c>
      <c r="E15" s="153">
        <v>0.1</v>
      </c>
      <c r="F15" s="144">
        <f t="shared" si="0"/>
        <v>12508.830000000002</v>
      </c>
      <c r="G15" s="144">
        <f t="shared" si="1"/>
        <v>112579.47</v>
      </c>
      <c r="H15" s="144">
        <v>0</v>
      </c>
      <c r="I15" s="144">
        <f t="shared" si="2"/>
        <v>11257.947</v>
      </c>
      <c r="J15" s="144">
        <f t="shared" si="3"/>
        <v>101321.523</v>
      </c>
      <c r="K15" s="144"/>
      <c r="L15" s="144"/>
    </row>
    <row r="16" spans="1:13" x14ac:dyDescent="0.25">
      <c r="A16" s="762" t="s">
        <v>89</v>
      </c>
      <c r="B16" s="762"/>
      <c r="C16" s="762"/>
      <c r="D16" s="152">
        <f>SUM(D4:D15)</f>
        <v>51420407</v>
      </c>
      <c r="E16" s="146"/>
      <c r="F16" s="152">
        <f>SUM(F4:F15)</f>
        <v>8602957.8999999985</v>
      </c>
      <c r="G16" s="152">
        <f>SUM(G4:G15)</f>
        <v>42817449.099999994</v>
      </c>
      <c r="I16" s="152">
        <f>SUM(I4:I15)</f>
        <v>7050478.6699999981</v>
      </c>
      <c r="J16" s="152">
        <f>SUM(J4:J15)</f>
        <v>35766970.43</v>
      </c>
      <c r="K16" s="152">
        <f>SUM(K4:K15)</f>
        <v>0</v>
      </c>
    </row>
    <row r="17" spans="4:9" x14ac:dyDescent="0.25">
      <c r="F17" s="93"/>
      <c r="G17" s="93"/>
    </row>
    <row r="18" spans="4:9" x14ac:dyDescent="0.25">
      <c r="F18" s="93"/>
      <c r="G18" s="93"/>
    </row>
    <row r="19" spans="4:9" x14ac:dyDescent="0.25">
      <c r="D19" s="144"/>
      <c r="E19" s="144"/>
      <c r="F19" s="144"/>
      <c r="G19" s="144"/>
      <c r="H19" s="144"/>
      <c r="I19" s="144"/>
    </row>
  </sheetData>
  <mergeCells count="2">
    <mergeCell ref="A1:H1"/>
    <mergeCell ref="A16:C1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6"/>
  <sheetViews>
    <sheetView view="pageBreakPreview" topLeftCell="A12" zoomScaleNormal="100" zoomScaleSheetLayoutView="100" workbookViewId="0">
      <selection activeCell="C127" sqref="C127:K128"/>
    </sheetView>
  </sheetViews>
  <sheetFormatPr defaultRowHeight="15.75" x14ac:dyDescent="0.25"/>
  <cols>
    <col min="1" max="1" width="7.5" style="88" bestFit="1" customWidth="1"/>
    <col min="2" max="2" width="1" style="88" customWidth="1"/>
    <col min="3" max="3" width="37.625" style="88" customWidth="1"/>
    <col min="4" max="4" width="0.75" style="88" customWidth="1"/>
    <col min="5" max="5" width="9.625" style="88" customWidth="1"/>
    <col min="6" max="6" width="1" style="88" customWidth="1"/>
    <col min="7" max="7" width="14.625" style="88" customWidth="1"/>
    <col min="8" max="8" width="0.875" style="88" customWidth="1"/>
    <col min="9" max="9" width="9.625" style="88" customWidth="1"/>
    <col min="10" max="10" width="1" style="88" customWidth="1"/>
    <col min="11" max="11" width="13.625" style="88" customWidth="1"/>
    <col min="12" max="12" width="9" style="88"/>
    <col min="13" max="13" width="13.5" style="88" bestFit="1" customWidth="1"/>
    <col min="14" max="16384" width="9" style="88"/>
  </cols>
  <sheetData>
    <row r="1" spans="1:11" hidden="1" x14ac:dyDescent="0.25"/>
    <row r="2" spans="1:11" hidden="1" x14ac:dyDescent="0.25">
      <c r="A2" s="87"/>
      <c r="B2" s="87"/>
      <c r="C2" s="87"/>
      <c r="D2" s="87"/>
      <c r="E2" s="286"/>
      <c r="F2" s="286"/>
      <c r="G2" s="286"/>
      <c r="H2" s="286"/>
      <c r="I2" s="286"/>
      <c r="J2" s="286"/>
      <c r="K2" s="286"/>
    </row>
    <row r="3" spans="1:11" x14ac:dyDescent="0.25">
      <c r="A3" s="763" t="s">
        <v>334</v>
      </c>
      <c r="B3" s="181"/>
      <c r="C3" s="763" t="s">
        <v>335</v>
      </c>
      <c r="D3" s="181"/>
      <c r="E3" s="655" t="s">
        <v>496</v>
      </c>
      <c r="F3" s="656"/>
      <c r="G3" s="656"/>
      <c r="H3" s="764"/>
      <c r="I3" s="656"/>
      <c r="J3" s="656"/>
      <c r="K3" s="657"/>
    </row>
    <row r="4" spans="1:11" x14ac:dyDescent="0.25">
      <c r="A4" s="763"/>
      <c r="B4" s="181"/>
      <c r="C4" s="763"/>
      <c r="D4" s="229"/>
      <c r="E4" s="765">
        <v>45473</v>
      </c>
      <c r="F4" s="765"/>
      <c r="G4" s="765"/>
      <c r="H4" s="181"/>
      <c r="I4" s="765">
        <v>45107</v>
      </c>
      <c r="J4" s="765"/>
      <c r="K4" s="765"/>
    </row>
    <row r="5" spans="1:11" x14ac:dyDescent="0.25">
      <c r="A5" s="763"/>
      <c r="B5" s="181"/>
      <c r="C5" s="763"/>
      <c r="D5" s="229"/>
      <c r="E5" s="455" t="s">
        <v>264</v>
      </c>
      <c r="F5" s="182"/>
      <c r="G5" s="456" t="s">
        <v>312</v>
      </c>
      <c r="H5" s="182"/>
      <c r="I5" s="456" t="s">
        <v>264</v>
      </c>
      <c r="J5" s="182"/>
      <c r="K5" s="456" t="s">
        <v>312</v>
      </c>
    </row>
    <row r="6" spans="1:11" ht="15" customHeight="1" x14ac:dyDescent="0.25">
      <c r="A6" s="200"/>
      <c r="B6" s="181"/>
      <c r="C6" s="200"/>
      <c r="D6" s="229"/>
      <c r="E6" s="218"/>
      <c r="F6" s="182"/>
      <c r="G6" s="181"/>
      <c r="H6" s="182"/>
      <c r="I6" s="181"/>
      <c r="J6" s="182"/>
      <c r="K6" s="181"/>
    </row>
    <row r="7" spans="1:11" x14ac:dyDescent="0.25">
      <c r="A7" s="457">
        <v>19</v>
      </c>
      <c r="B7" s="457"/>
      <c r="C7" s="123" t="s">
        <v>497</v>
      </c>
      <c r="D7" s="123"/>
      <c r="E7" s="182"/>
      <c r="F7" s="182"/>
      <c r="G7" s="182"/>
      <c r="H7" s="182"/>
      <c r="I7" s="182"/>
      <c r="J7" s="182"/>
      <c r="K7" s="182"/>
    </row>
    <row r="8" spans="1:11" hidden="1" x14ac:dyDescent="0.25">
      <c r="A8" s="457"/>
      <c r="B8" s="457"/>
      <c r="C8" s="123"/>
      <c r="D8" s="123"/>
      <c r="E8" s="182"/>
      <c r="F8" s="182"/>
      <c r="G8" s="182"/>
      <c r="H8" s="182"/>
      <c r="I8" s="182"/>
      <c r="J8" s="182"/>
      <c r="K8" s="182"/>
    </row>
    <row r="9" spans="1:11" x14ac:dyDescent="0.25">
      <c r="A9" s="457"/>
      <c r="B9" s="457"/>
      <c r="C9" s="160"/>
      <c r="D9" s="160"/>
      <c r="E9" s="181"/>
      <c r="F9" s="181"/>
      <c r="G9" s="181"/>
      <c r="H9" s="181"/>
      <c r="I9" s="181"/>
      <c r="J9" s="181"/>
      <c r="K9" s="181"/>
    </row>
    <row r="10" spans="1:11" x14ac:dyDescent="0.25">
      <c r="A10" s="182"/>
      <c r="B10" s="182"/>
      <c r="C10" s="181" t="s">
        <v>217</v>
      </c>
      <c r="D10" s="181"/>
      <c r="E10" s="181"/>
      <c r="F10" s="181"/>
      <c r="G10" s="189">
        <v>133713600</v>
      </c>
      <c r="H10" s="458">
        <v>0</v>
      </c>
      <c r="I10" s="459"/>
      <c r="J10" s="458"/>
      <c r="K10" s="189">
        <v>190972281</v>
      </c>
    </row>
    <row r="11" spans="1:11" x14ac:dyDescent="0.25">
      <c r="A11" s="182"/>
      <c r="B11" s="182"/>
      <c r="C11" s="182" t="s">
        <v>218</v>
      </c>
      <c r="D11" s="182"/>
      <c r="E11" s="458"/>
      <c r="F11" s="181"/>
      <c r="G11" s="189">
        <v>19193305</v>
      </c>
      <c r="H11" s="458">
        <v>0</v>
      </c>
      <c r="I11" s="458"/>
      <c r="J11" s="458"/>
      <c r="K11" s="189">
        <v>26450050</v>
      </c>
    </row>
    <row r="12" spans="1:11" x14ac:dyDescent="0.25">
      <c r="A12" s="182"/>
      <c r="B12" s="182"/>
      <c r="C12" s="182" t="s">
        <v>352</v>
      </c>
      <c r="D12" s="182"/>
      <c r="E12" s="458"/>
      <c r="F12" s="181"/>
      <c r="G12" s="189">
        <v>1017836</v>
      </c>
      <c r="H12" s="458"/>
      <c r="I12" s="458"/>
      <c r="J12" s="458"/>
      <c r="K12" s="189">
        <v>1578658</v>
      </c>
    </row>
    <row r="13" spans="1:11" x14ac:dyDescent="0.25">
      <c r="A13" s="182"/>
      <c r="B13" s="182"/>
      <c r="C13" s="182" t="s">
        <v>353</v>
      </c>
      <c r="D13" s="182"/>
      <c r="E13" s="458"/>
      <c r="F13" s="181"/>
      <c r="G13" s="189">
        <v>0</v>
      </c>
      <c r="H13" s="458"/>
      <c r="I13" s="458"/>
      <c r="J13" s="458"/>
      <c r="K13" s="189">
        <v>472480</v>
      </c>
    </row>
    <row r="14" spans="1:11" ht="16.5" thickBot="1" x14ac:dyDescent="0.3">
      <c r="A14" s="182"/>
      <c r="B14" s="182"/>
      <c r="C14" s="182" t="s">
        <v>361</v>
      </c>
      <c r="D14" s="182"/>
      <c r="E14" s="458"/>
      <c r="F14" s="182"/>
      <c r="G14" s="462">
        <f>SUM(G10:G13)</f>
        <v>153924741</v>
      </c>
      <c r="H14" s="182"/>
      <c r="I14" s="458"/>
      <c r="J14" s="181"/>
      <c r="K14" s="215">
        <f>SUM(K10:K13)</f>
        <v>219473469</v>
      </c>
    </row>
    <row r="15" spans="1:11" ht="16.5" thickTop="1" x14ac:dyDescent="0.25">
      <c r="A15" s="182"/>
      <c r="B15" s="182"/>
      <c r="C15" s="182"/>
      <c r="D15" s="182"/>
      <c r="E15" s="181"/>
      <c r="F15" s="181"/>
      <c r="G15" s="249"/>
      <c r="H15" s="181"/>
      <c r="I15" s="181"/>
      <c r="J15" s="181"/>
      <c r="K15" s="249"/>
    </row>
    <row r="16" spans="1:11" x14ac:dyDescent="0.25">
      <c r="A16" s="457">
        <v>20</v>
      </c>
      <c r="B16" s="457"/>
      <c r="C16" s="123" t="s">
        <v>475</v>
      </c>
      <c r="D16" s="457"/>
      <c r="E16" s="182"/>
      <c r="F16" s="182"/>
      <c r="G16" s="182"/>
      <c r="H16" s="182"/>
      <c r="I16" s="182"/>
      <c r="J16" s="182"/>
      <c r="K16" s="182"/>
    </row>
    <row r="17" spans="1:13" x14ac:dyDescent="0.25">
      <c r="A17" s="457"/>
      <c r="B17" s="457"/>
      <c r="C17" s="123"/>
      <c r="D17" s="457"/>
      <c r="E17" s="182"/>
      <c r="F17" s="182"/>
      <c r="G17" s="182"/>
      <c r="H17" s="182"/>
      <c r="I17" s="182"/>
      <c r="J17" s="182"/>
      <c r="K17" s="182"/>
    </row>
    <row r="18" spans="1:13" x14ac:dyDescent="0.25">
      <c r="A18" s="463"/>
      <c r="B18" s="463"/>
      <c r="C18" s="182" t="s">
        <v>366</v>
      </c>
      <c r="D18" s="457"/>
      <c r="E18" s="30"/>
      <c r="F18" s="30"/>
      <c r="G18" s="190">
        <f>G35</f>
        <v>114302103.28860456</v>
      </c>
      <c r="H18" s="181"/>
      <c r="I18" s="181"/>
      <c r="J18" s="181"/>
      <c r="K18" s="190">
        <v>182028421</v>
      </c>
      <c r="L18" s="87"/>
    </row>
    <row r="19" spans="1:13" x14ac:dyDescent="0.25">
      <c r="A19" s="182"/>
      <c r="B19" s="182"/>
      <c r="C19" s="182" t="s">
        <v>367</v>
      </c>
      <c r="D19" s="182"/>
      <c r="E19" s="182"/>
      <c r="F19" s="182"/>
      <c r="G19" s="466">
        <f>G71</f>
        <v>2231429</v>
      </c>
      <c r="H19" s="181"/>
      <c r="I19" s="181"/>
      <c r="J19" s="181"/>
      <c r="K19" s="466">
        <v>1937463</v>
      </c>
      <c r="L19" s="87"/>
    </row>
    <row r="20" spans="1:13" ht="16.5" thickBot="1" x14ac:dyDescent="0.3">
      <c r="A20" s="182"/>
      <c r="B20" s="182"/>
      <c r="C20" s="182"/>
      <c r="D20" s="182"/>
      <c r="E20" s="182"/>
      <c r="F20" s="182"/>
      <c r="G20" s="500">
        <f>SUM(G18:G19)</f>
        <v>116533532.28860456</v>
      </c>
      <c r="H20" s="181"/>
      <c r="I20" s="181"/>
      <c r="J20" s="181"/>
      <c r="K20" s="500">
        <f>SUM(K18:K19)</f>
        <v>183965884</v>
      </c>
      <c r="L20" s="87"/>
    </row>
    <row r="21" spans="1:13" ht="7.5" customHeight="1" thickTop="1" x14ac:dyDescent="0.25">
      <c r="A21" s="182"/>
      <c r="B21" s="182"/>
      <c r="C21" s="182"/>
      <c r="D21" s="182"/>
      <c r="E21" s="182"/>
      <c r="F21" s="182"/>
      <c r="G21" s="181"/>
      <c r="H21" s="181"/>
      <c r="I21" s="181"/>
      <c r="J21" s="181"/>
      <c r="K21" s="181"/>
      <c r="L21" s="87"/>
    </row>
    <row r="22" spans="1:13" x14ac:dyDescent="0.25">
      <c r="A22" s="30">
        <v>20.010000000000002</v>
      </c>
      <c r="B22" s="30"/>
      <c r="C22" s="30" t="s">
        <v>396</v>
      </c>
      <c r="D22" s="30"/>
      <c r="E22" s="182"/>
      <c r="F22" s="182"/>
      <c r="G22" s="182"/>
      <c r="H22" s="182"/>
      <c r="I22" s="182"/>
      <c r="J22" s="182"/>
      <c r="K22" s="191"/>
    </row>
    <row r="23" spans="1:13" x14ac:dyDescent="0.25">
      <c r="A23" s="30"/>
      <c r="B23" s="30"/>
      <c r="C23" s="30"/>
      <c r="D23" s="30"/>
      <c r="E23" s="182"/>
      <c r="F23" s="182"/>
      <c r="G23" s="182"/>
      <c r="H23" s="182"/>
      <c r="I23" s="182"/>
      <c r="J23" s="182"/>
      <c r="K23" s="191"/>
    </row>
    <row r="24" spans="1:13" x14ac:dyDescent="0.25">
      <c r="A24" s="182"/>
      <c r="B24" s="182"/>
      <c r="C24" s="182" t="s">
        <v>368</v>
      </c>
      <c r="D24" s="182"/>
      <c r="E24" s="181"/>
      <c r="F24" s="181"/>
      <c r="G24" s="190">
        <f>G41</f>
        <v>98826413.108648688</v>
      </c>
      <c r="H24" s="181"/>
      <c r="I24" s="181">
        <v>1248.1099999999999</v>
      </c>
      <c r="J24" s="181"/>
      <c r="K24" s="190">
        <v>171580515</v>
      </c>
    </row>
    <row r="25" spans="1:13" x14ac:dyDescent="0.25">
      <c r="A25" s="182"/>
      <c r="B25" s="182"/>
      <c r="C25" s="182" t="s">
        <v>219</v>
      </c>
      <c r="D25" s="182"/>
      <c r="E25" s="181"/>
      <c r="F25" s="181"/>
      <c r="G25" s="189">
        <v>7932362</v>
      </c>
      <c r="H25" s="181"/>
      <c r="I25" s="181"/>
      <c r="J25" s="181"/>
      <c r="K25" s="189">
        <v>7014055</v>
      </c>
    </row>
    <row r="26" spans="1:13" x14ac:dyDescent="0.25">
      <c r="A26" s="182"/>
      <c r="B26" s="182"/>
      <c r="C26" s="182" t="s">
        <v>372</v>
      </c>
      <c r="D26" s="182"/>
      <c r="E26" s="465"/>
      <c r="F26" s="181"/>
      <c r="G26" s="466">
        <f>G55</f>
        <v>7195958.1400000006</v>
      </c>
      <c r="H26" s="181"/>
      <c r="I26" s="465"/>
      <c r="J26" s="181"/>
      <c r="K26" s="466">
        <v>5942961</v>
      </c>
    </row>
    <row r="27" spans="1:13" x14ac:dyDescent="0.25">
      <c r="A27" s="182"/>
      <c r="B27" s="182"/>
      <c r="C27" s="182" t="s">
        <v>473</v>
      </c>
      <c r="D27" s="182"/>
      <c r="E27" s="181">
        <v>159.25</v>
      </c>
      <c r="F27" s="181"/>
      <c r="G27" s="190">
        <f>SUM(G24:G26)</f>
        <v>113954733.24864869</v>
      </c>
      <c r="H27" s="181"/>
      <c r="I27" s="181">
        <v>255.09</v>
      </c>
      <c r="J27" s="181"/>
      <c r="K27" s="190">
        <f>SUM(K24:K26)</f>
        <v>184537531</v>
      </c>
      <c r="M27" s="467"/>
    </row>
    <row r="28" spans="1:13" x14ac:dyDescent="0.25">
      <c r="A28" s="182"/>
      <c r="B28" s="182"/>
      <c r="C28" s="182" t="s">
        <v>470</v>
      </c>
      <c r="D28" s="182"/>
      <c r="E28" s="460">
        <v>5</v>
      </c>
      <c r="F28" s="181"/>
      <c r="G28" s="466">
        <v>1166386</v>
      </c>
      <c r="H28" s="181"/>
      <c r="I28" s="181"/>
      <c r="J28" s="181"/>
      <c r="K28" s="190"/>
      <c r="M28" s="467"/>
    </row>
    <row r="29" spans="1:13" x14ac:dyDescent="0.25">
      <c r="A29" s="182"/>
      <c r="B29" s="182"/>
      <c r="C29" s="182" t="s">
        <v>227</v>
      </c>
      <c r="D29" s="182"/>
      <c r="E29" s="468">
        <f>E27-E28</f>
        <v>154.25</v>
      </c>
      <c r="F29" s="181"/>
      <c r="G29" s="190">
        <f>G27-G28</f>
        <v>112788347.24864869</v>
      </c>
      <c r="H29" s="181"/>
      <c r="I29" s="181"/>
      <c r="J29" s="181"/>
      <c r="K29" s="190"/>
      <c r="M29" s="467"/>
    </row>
    <row r="30" spans="1:13" x14ac:dyDescent="0.25">
      <c r="A30" s="182"/>
      <c r="B30" s="182"/>
      <c r="C30" s="182" t="s">
        <v>354</v>
      </c>
      <c r="D30" s="182"/>
      <c r="E30" s="465">
        <v>4.49</v>
      </c>
      <c r="F30" s="181"/>
      <c r="G30" s="466">
        <v>3130625</v>
      </c>
      <c r="H30" s="181"/>
      <c r="I30" s="465">
        <v>0.99</v>
      </c>
      <c r="J30" s="181"/>
      <c r="K30" s="466">
        <v>621515</v>
      </c>
      <c r="M30" s="467"/>
    </row>
    <row r="31" spans="1:13" x14ac:dyDescent="0.25">
      <c r="A31" s="182"/>
      <c r="B31" s="182"/>
      <c r="C31" s="182" t="s">
        <v>355</v>
      </c>
      <c r="D31" s="182"/>
      <c r="E31" s="468">
        <f>SUM(E29:E30)</f>
        <v>158.74</v>
      </c>
      <c r="F31" s="181"/>
      <c r="G31" s="190">
        <f>SUM(G29:G30)</f>
        <v>115918972.24864869</v>
      </c>
      <c r="H31" s="181"/>
      <c r="I31" s="181">
        <f>SUM(I27:I30)</f>
        <v>256.08</v>
      </c>
      <c r="J31" s="181"/>
      <c r="K31" s="190">
        <f>SUM(K27:K30)</f>
        <v>185159046</v>
      </c>
      <c r="M31" s="467"/>
    </row>
    <row r="32" spans="1:13" x14ac:dyDescent="0.25">
      <c r="A32" s="182"/>
      <c r="B32" s="182"/>
      <c r="C32" s="182" t="s">
        <v>356</v>
      </c>
      <c r="D32" s="182"/>
      <c r="E32" s="465">
        <v>1.92</v>
      </c>
      <c r="F32" s="181"/>
      <c r="G32" s="466">
        <f>(G31/E31)*E32</f>
        <v>1402068.9600441316</v>
      </c>
      <c r="H32" s="181"/>
      <c r="I32" s="465">
        <v>4.49</v>
      </c>
      <c r="J32" s="181"/>
      <c r="K32" s="466">
        <v>3130625</v>
      </c>
      <c r="M32" s="467"/>
    </row>
    <row r="33" spans="1:12" x14ac:dyDescent="0.25">
      <c r="A33" s="182"/>
      <c r="B33" s="182"/>
      <c r="C33" s="182" t="s">
        <v>471</v>
      </c>
      <c r="D33" s="30"/>
      <c r="E33" s="533">
        <f>E31-E32</f>
        <v>156.82000000000002</v>
      </c>
      <c r="F33" s="181"/>
      <c r="G33" s="534">
        <f>G31-G32</f>
        <v>114516903.28860456</v>
      </c>
      <c r="H33" s="181"/>
      <c r="I33" s="533">
        <f>I31-I32</f>
        <v>251.58999999999997</v>
      </c>
      <c r="J33" s="181"/>
      <c r="K33" s="534">
        <f>K31-K32</f>
        <v>182028421</v>
      </c>
      <c r="L33" s="87"/>
    </row>
    <row r="34" spans="1:12" x14ac:dyDescent="0.25">
      <c r="A34" s="182"/>
      <c r="B34" s="182"/>
      <c r="C34" s="182" t="s">
        <v>472</v>
      </c>
      <c r="D34" s="182"/>
      <c r="E34" s="458">
        <v>5.37</v>
      </c>
      <c r="F34" s="181"/>
      <c r="G34" s="461">
        <v>214800</v>
      </c>
      <c r="H34" s="181"/>
      <c r="I34" s="458">
        <v>0</v>
      </c>
      <c r="J34" s="181"/>
      <c r="K34" s="460">
        <v>0</v>
      </c>
      <c r="L34" s="87"/>
    </row>
    <row r="35" spans="1:12" ht="17.25" x14ac:dyDescent="0.35">
      <c r="A35" s="182"/>
      <c r="B35" s="182"/>
      <c r="C35" s="30" t="s">
        <v>474</v>
      </c>
      <c r="D35" s="182"/>
      <c r="E35" s="458"/>
      <c r="F35" s="181"/>
      <c r="G35" s="535">
        <f>G33-G34</f>
        <v>114302103.28860456</v>
      </c>
      <c r="H35" s="181"/>
      <c r="I35" s="181"/>
      <c r="J35" s="181"/>
      <c r="K35" s="535">
        <f>K33-K34</f>
        <v>182028421</v>
      </c>
      <c r="L35" s="87"/>
    </row>
    <row r="36" spans="1:12" x14ac:dyDescent="0.25">
      <c r="A36" s="30">
        <v>20.02</v>
      </c>
      <c r="B36" s="30"/>
      <c r="C36" s="30" t="s">
        <v>522</v>
      </c>
      <c r="D36" s="30"/>
      <c r="E36" s="182"/>
      <c r="F36" s="182"/>
      <c r="G36" s="182"/>
      <c r="H36" s="182"/>
      <c r="I36" s="182"/>
      <c r="J36" s="182"/>
      <c r="K36" s="182"/>
    </row>
    <row r="37" spans="1:12" x14ac:dyDescent="0.25">
      <c r="A37" s="182"/>
      <c r="B37" s="182"/>
      <c r="C37" s="182" t="s">
        <v>220</v>
      </c>
      <c r="D37" s="182"/>
      <c r="E37" s="458">
        <v>450.41</v>
      </c>
      <c r="F37" s="181"/>
      <c r="G37" s="189">
        <v>59533972</v>
      </c>
      <c r="H37" s="181"/>
      <c r="I37" s="458">
        <v>13.76</v>
      </c>
      <c r="J37" s="181"/>
      <c r="K37" s="189">
        <v>1788150</v>
      </c>
    </row>
    <row r="38" spans="1:12" x14ac:dyDescent="0.25">
      <c r="A38" s="182"/>
      <c r="B38" s="182"/>
      <c r="C38" s="182" t="s">
        <v>221</v>
      </c>
      <c r="D38" s="182"/>
      <c r="E38" s="460">
        <v>484.79700000000003</v>
      </c>
      <c r="F38" s="181"/>
      <c r="G38" s="461">
        <v>66907328</v>
      </c>
      <c r="H38" s="181"/>
      <c r="I38" s="460">
        <v>1734.76</v>
      </c>
      <c r="J38" s="181"/>
      <c r="K38" s="461">
        <v>229326337</v>
      </c>
    </row>
    <row r="39" spans="1:12" x14ac:dyDescent="0.25">
      <c r="A39" s="182"/>
      <c r="B39" s="182"/>
      <c r="C39" s="182"/>
      <c r="D39" s="182"/>
      <c r="E39" s="468">
        <f>SUM(E37:E38)</f>
        <v>935.20700000000011</v>
      </c>
      <c r="F39" s="181"/>
      <c r="G39" s="190">
        <f>SUM(G37:G38)</f>
        <v>126441300</v>
      </c>
      <c r="H39" s="181"/>
      <c r="I39" s="468">
        <f>SUM(I37:I38)</f>
        <v>1748.52</v>
      </c>
      <c r="J39" s="181"/>
      <c r="K39" s="190">
        <f>SUM(K37:K38)</f>
        <v>231114487</v>
      </c>
    </row>
    <row r="40" spans="1:12" x14ac:dyDescent="0.25">
      <c r="A40" s="182"/>
      <c r="B40" s="182"/>
      <c r="C40" s="182" t="s">
        <v>222</v>
      </c>
      <c r="D40" s="182"/>
      <c r="E40" s="465">
        <v>204.25</v>
      </c>
      <c r="F40" s="181"/>
      <c r="G40" s="461">
        <f>(G39/E39)*E40</f>
        <v>27614886.89135132</v>
      </c>
      <c r="H40" s="181"/>
      <c r="I40" s="465">
        <v>450.41</v>
      </c>
      <c r="J40" s="181"/>
      <c r="K40" s="461">
        <v>59533972</v>
      </c>
    </row>
    <row r="41" spans="1:12" ht="16.5" thickBot="1" x14ac:dyDescent="0.3">
      <c r="A41" s="30"/>
      <c r="B41" s="30"/>
      <c r="C41" s="30"/>
      <c r="D41" s="30"/>
      <c r="E41" s="526">
        <f>E39-E40</f>
        <v>730.95700000000011</v>
      </c>
      <c r="F41" s="36"/>
      <c r="G41" s="527">
        <f>G39-G40</f>
        <v>98826413.108648688</v>
      </c>
      <c r="H41" s="30"/>
      <c r="I41" s="526">
        <v>1298.1099999999999</v>
      </c>
      <c r="J41" s="30"/>
      <c r="K41" s="527">
        <f>K39-K40</f>
        <v>171580515</v>
      </c>
    </row>
    <row r="42" spans="1:12" ht="16.5" thickTop="1" x14ac:dyDescent="0.25">
      <c r="A42" s="30"/>
      <c r="B42" s="30"/>
      <c r="C42" s="30"/>
      <c r="D42" s="30"/>
      <c r="E42" s="468"/>
      <c r="F42" s="182"/>
      <c r="G42" s="190"/>
      <c r="H42" s="182"/>
      <c r="I42" s="458"/>
      <c r="J42" s="463"/>
      <c r="K42" s="458"/>
    </row>
    <row r="43" spans="1:12" x14ac:dyDescent="0.25">
      <c r="A43" s="30">
        <v>20.03</v>
      </c>
      <c r="B43" s="30"/>
      <c r="C43" s="30" t="s">
        <v>397</v>
      </c>
      <c r="D43" s="30"/>
      <c r="E43" s="182"/>
      <c r="F43" s="182"/>
      <c r="G43" s="182"/>
      <c r="H43" s="182"/>
      <c r="I43" s="182"/>
      <c r="J43" s="182"/>
      <c r="K43" s="182"/>
    </row>
    <row r="44" spans="1:12" x14ac:dyDescent="0.25">
      <c r="A44" s="30"/>
      <c r="B44" s="30"/>
      <c r="C44" s="30"/>
      <c r="D44" s="30"/>
      <c r="E44" s="182"/>
      <c r="F44" s="182"/>
      <c r="G44" s="182"/>
      <c r="H44" s="182"/>
      <c r="I44" s="182"/>
      <c r="J44" s="182"/>
      <c r="K44" s="182"/>
    </row>
    <row r="45" spans="1:12" x14ac:dyDescent="0.25">
      <c r="A45" s="182"/>
      <c r="B45" s="182"/>
      <c r="C45" s="182" t="s">
        <v>374</v>
      </c>
      <c r="D45" s="182"/>
      <c r="E45" s="182"/>
      <c r="F45" s="182"/>
      <c r="G45" s="189">
        <v>493530</v>
      </c>
      <c r="H45" s="181"/>
      <c r="I45" s="458"/>
      <c r="J45" s="458"/>
      <c r="K45" s="189">
        <v>565556</v>
      </c>
    </row>
    <row r="46" spans="1:12" x14ac:dyDescent="0.25">
      <c r="A46" s="182"/>
      <c r="B46" s="182"/>
      <c r="C46" s="182" t="s">
        <v>373</v>
      </c>
      <c r="D46" s="182"/>
      <c r="E46" s="182"/>
      <c r="F46" s="182"/>
      <c r="G46" s="189">
        <v>152905</v>
      </c>
      <c r="H46" s="181"/>
      <c r="I46" s="458"/>
      <c r="J46" s="458"/>
      <c r="K46" s="189">
        <v>331819</v>
      </c>
    </row>
    <row r="47" spans="1:12" x14ac:dyDescent="0.25">
      <c r="A47" s="182"/>
      <c r="B47" s="182"/>
      <c r="C47" s="182" t="s">
        <v>230</v>
      </c>
      <c r="D47" s="182"/>
      <c r="E47" s="182"/>
      <c r="F47" s="182"/>
      <c r="G47" s="189">
        <v>272000</v>
      </c>
      <c r="H47" s="181"/>
      <c r="I47" s="458"/>
      <c r="J47" s="458"/>
      <c r="K47" s="189">
        <v>382500</v>
      </c>
    </row>
    <row r="48" spans="1:12" x14ac:dyDescent="0.25">
      <c r="A48" s="182"/>
      <c r="B48" s="182"/>
      <c r="C48" s="182" t="s">
        <v>223</v>
      </c>
      <c r="D48" s="182"/>
      <c r="E48" s="182"/>
      <c r="F48" s="182"/>
      <c r="G48" s="189">
        <v>1592388</v>
      </c>
      <c r="H48" s="181"/>
      <c r="I48" s="458"/>
      <c r="J48" s="458"/>
      <c r="K48" s="189">
        <v>1497726</v>
      </c>
    </row>
    <row r="49" spans="1:11" x14ac:dyDescent="0.25">
      <c r="A49" s="182"/>
      <c r="B49" s="182"/>
      <c r="C49" s="182" t="s">
        <v>224</v>
      </c>
      <c r="D49" s="182"/>
      <c r="E49" s="182"/>
      <c r="F49" s="182"/>
      <c r="G49" s="189">
        <v>576903</v>
      </c>
      <c r="H49" s="181"/>
      <c r="I49" s="458"/>
      <c r="J49" s="458"/>
      <c r="K49" s="189">
        <v>408354</v>
      </c>
    </row>
    <row r="50" spans="1:11" x14ac:dyDescent="0.25">
      <c r="A50" s="182"/>
      <c r="B50" s="182"/>
      <c r="C50" s="182" t="s">
        <v>225</v>
      </c>
      <c r="D50" s="182"/>
      <c r="E50" s="182"/>
      <c r="F50" s="182"/>
      <c r="G50" s="189">
        <v>655200</v>
      </c>
      <c r="H50" s="181"/>
      <c r="I50" s="458"/>
      <c r="J50" s="458"/>
      <c r="K50" s="189">
        <v>25712</v>
      </c>
    </row>
    <row r="51" spans="1:11" x14ac:dyDescent="0.25">
      <c r="A51" s="182"/>
      <c r="B51" s="182"/>
      <c r="C51" s="182" t="s">
        <v>376</v>
      </c>
      <c r="D51" s="182"/>
      <c r="E51" s="182"/>
      <c r="F51" s="182"/>
      <c r="G51" s="189">
        <v>1144271</v>
      </c>
      <c r="H51" s="181"/>
      <c r="I51" s="458"/>
      <c r="J51" s="458"/>
      <c r="K51" s="189">
        <v>217019</v>
      </c>
    </row>
    <row r="52" spans="1:11" x14ac:dyDescent="0.25">
      <c r="A52" s="182"/>
      <c r="B52" s="182"/>
      <c r="C52" s="182" t="s">
        <v>375</v>
      </c>
      <c r="D52" s="182"/>
      <c r="E52" s="182"/>
      <c r="F52" s="182"/>
      <c r="G52" s="189">
        <v>1531</v>
      </c>
      <c r="H52" s="181"/>
      <c r="I52" s="458"/>
      <c r="J52" s="458"/>
      <c r="K52" s="189">
        <v>9810</v>
      </c>
    </row>
    <row r="53" spans="1:11" x14ac:dyDescent="0.25">
      <c r="A53" s="182"/>
      <c r="B53" s="182"/>
      <c r="C53" s="182" t="s">
        <v>377</v>
      </c>
      <c r="D53" s="182"/>
      <c r="E53" s="182"/>
      <c r="F53" s="182"/>
      <c r="G53" s="189">
        <v>69016</v>
      </c>
      <c r="H53" s="181"/>
      <c r="I53" s="458"/>
      <c r="J53" s="458"/>
      <c r="K53" s="189">
        <v>98081</v>
      </c>
    </row>
    <row r="54" spans="1:11" x14ac:dyDescent="0.25">
      <c r="A54" s="182"/>
      <c r="B54" s="182"/>
      <c r="C54" s="182" t="s">
        <v>226</v>
      </c>
      <c r="D54" s="182"/>
      <c r="E54" s="182"/>
      <c r="F54" s="182"/>
      <c r="G54" s="461">
        <f>PPE!D29</f>
        <v>2238214.14</v>
      </c>
      <c r="H54" s="181"/>
      <c r="I54" s="458"/>
      <c r="J54" s="458"/>
      <c r="K54" s="461">
        <v>2406384</v>
      </c>
    </row>
    <row r="55" spans="1:11" ht="16.5" thickBot="1" x14ac:dyDescent="0.3">
      <c r="A55" s="182"/>
      <c r="B55" s="182"/>
      <c r="C55" s="182"/>
      <c r="D55" s="182"/>
      <c r="E55" s="182"/>
      <c r="F55" s="182"/>
      <c r="G55" s="464">
        <f>SUM(G45:G54)</f>
        <v>7195958.1400000006</v>
      </c>
      <c r="H55" s="181"/>
      <c r="I55" s="459"/>
      <c r="J55" s="458"/>
      <c r="K55" s="499">
        <f>SUM(K45:K54)</f>
        <v>5942961</v>
      </c>
    </row>
    <row r="56" spans="1:11" ht="16.5" thickTop="1" x14ac:dyDescent="0.25">
      <c r="A56" s="182"/>
      <c r="B56" s="182"/>
      <c r="C56" s="182"/>
      <c r="D56" s="182"/>
      <c r="E56" s="182"/>
      <c r="F56" s="182"/>
      <c r="G56" s="249"/>
      <c r="H56" s="181"/>
      <c r="I56" s="459"/>
      <c r="J56" s="458"/>
      <c r="K56" s="504"/>
    </row>
    <row r="57" spans="1:11" x14ac:dyDescent="0.25">
      <c r="A57" s="182"/>
      <c r="B57" s="182"/>
      <c r="C57" s="182"/>
      <c r="D57" s="182"/>
      <c r="E57" s="182"/>
      <c r="F57" s="182"/>
      <c r="G57" s="249"/>
      <c r="H57" s="181"/>
      <c r="I57" s="459"/>
      <c r="J57" s="458"/>
      <c r="K57" s="504"/>
    </row>
    <row r="58" spans="1:11" x14ac:dyDescent="0.25">
      <c r="A58" s="182"/>
      <c r="B58" s="182"/>
      <c r="C58" s="182"/>
      <c r="D58" s="182"/>
      <c r="E58" s="182"/>
      <c r="F58" s="182"/>
      <c r="G58" s="249"/>
      <c r="H58" s="181"/>
      <c r="I58" s="459"/>
      <c r="J58" s="458"/>
      <c r="K58" s="504"/>
    </row>
    <row r="59" spans="1:11" ht="12.75" customHeight="1" x14ac:dyDescent="0.25">
      <c r="A59" s="182"/>
      <c r="B59" s="182"/>
      <c r="C59" s="182"/>
      <c r="D59" s="182"/>
      <c r="E59" s="182"/>
      <c r="F59" s="182"/>
      <c r="G59" s="249"/>
      <c r="H59" s="181"/>
      <c r="I59" s="459"/>
      <c r="J59" s="458"/>
      <c r="K59" s="504"/>
    </row>
    <row r="60" spans="1:11" x14ac:dyDescent="0.25">
      <c r="A60" s="457">
        <v>20.04</v>
      </c>
      <c r="B60" s="457"/>
      <c r="C60" s="30" t="s">
        <v>357</v>
      </c>
      <c r="D60" s="30"/>
      <c r="E60" s="181"/>
      <c r="F60" s="182"/>
      <c r="G60" s="182"/>
      <c r="H60" s="182"/>
      <c r="I60" s="182"/>
      <c r="J60" s="182"/>
      <c r="K60" s="182"/>
    </row>
    <row r="61" spans="1:11" x14ac:dyDescent="0.25">
      <c r="A61" s="457"/>
      <c r="B61" s="457"/>
      <c r="C61" s="768"/>
      <c r="D61" s="768"/>
      <c r="E61" s="768"/>
      <c r="F61" s="768"/>
      <c r="G61" s="768"/>
      <c r="H61" s="768"/>
      <c r="I61" s="182"/>
      <c r="J61" s="182"/>
      <c r="K61" s="182"/>
    </row>
    <row r="62" spans="1:11" x14ac:dyDescent="0.25">
      <c r="A62" s="182"/>
      <c r="B62" s="182"/>
      <c r="C62" s="182" t="s">
        <v>369</v>
      </c>
      <c r="D62" s="182"/>
      <c r="E62" s="468">
        <v>0</v>
      </c>
      <c r="F62" s="182"/>
      <c r="G62" s="469">
        <v>0</v>
      </c>
      <c r="H62" s="470"/>
      <c r="I62" s="468">
        <v>5.65</v>
      </c>
      <c r="J62" s="182"/>
      <c r="K62" s="469">
        <f>K79</f>
        <v>1000389</v>
      </c>
    </row>
    <row r="63" spans="1:11" x14ac:dyDescent="0.25">
      <c r="A63" s="182"/>
      <c r="B63" s="182"/>
      <c r="C63" s="182" t="s">
        <v>219</v>
      </c>
      <c r="D63" s="182"/>
      <c r="E63" s="181">
        <v>0</v>
      </c>
      <c r="F63" s="182"/>
      <c r="G63" s="471">
        <v>0</v>
      </c>
      <c r="H63" s="470"/>
      <c r="I63" s="181"/>
      <c r="J63" s="182"/>
      <c r="K63" s="471">
        <v>41705</v>
      </c>
    </row>
    <row r="64" spans="1:11" x14ac:dyDescent="0.25">
      <c r="A64" s="182"/>
      <c r="B64" s="182"/>
      <c r="C64" s="182" t="s">
        <v>370</v>
      </c>
      <c r="D64" s="182"/>
      <c r="E64" s="465">
        <v>0</v>
      </c>
      <c r="F64" s="182"/>
      <c r="G64" s="472">
        <f>G91</f>
        <v>1921676</v>
      </c>
      <c r="H64" s="470"/>
      <c r="I64" s="465"/>
      <c r="J64" s="182"/>
      <c r="K64" s="472">
        <f>K91</f>
        <v>2070438</v>
      </c>
    </row>
    <row r="65" spans="1:14" x14ac:dyDescent="0.25">
      <c r="A65" s="182"/>
      <c r="B65" s="182"/>
      <c r="C65" s="182" t="s">
        <v>358</v>
      </c>
      <c r="D65" s="182"/>
      <c r="E65" s="473">
        <v>0</v>
      </c>
      <c r="F65" s="182"/>
      <c r="G65" s="469">
        <f>SUM(G62:G64)</f>
        <v>1921676</v>
      </c>
      <c r="H65" s="474"/>
      <c r="I65" s="473">
        <v>2.93</v>
      </c>
      <c r="J65" s="182"/>
      <c r="K65" s="501">
        <f>SUM(K62:K64)</f>
        <v>3112532</v>
      </c>
    </row>
    <row r="66" spans="1:14" x14ac:dyDescent="0.25">
      <c r="A66" s="182"/>
      <c r="B66" s="182"/>
      <c r="C66" s="182" t="s">
        <v>360</v>
      </c>
      <c r="D66" s="182"/>
      <c r="E66" s="505">
        <v>9.19</v>
      </c>
      <c r="F66" s="182"/>
      <c r="G66" s="466">
        <v>5428442</v>
      </c>
      <c r="H66" s="182"/>
      <c r="I66" s="505">
        <v>9.5399999999999991</v>
      </c>
      <c r="J66" s="182"/>
      <c r="K66" s="466">
        <v>4253373</v>
      </c>
    </row>
    <row r="67" spans="1:14" hidden="1" x14ac:dyDescent="0.25">
      <c r="A67" s="182"/>
      <c r="B67" s="182"/>
      <c r="C67" s="182"/>
      <c r="D67" s="182"/>
      <c r="E67" s="473"/>
      <c r="F67" s="182"/>
      <c r="G67" s="190"/>
      <c r="H67" s="182"/>
      <c r="I67" s="473"/>
      <c r="J67" s="182"/>
      <c r="K67" s="190"/>
    </row>
    <row r="68" spans="1:14" hidden="1" x14ac:dyDescent="0.25">
      <c r="A68" s="182"/>
      <c r="B68" s="182"/>
      <c r="C68" s="182"/>
      <c r="D68" s="182"/>
      <c r="E68" s="473"/>
      <c r="F68" s="182"/>
      <c r="G68" s="190"/>
      <c r="H68" s="182"/>
      <c r="I68" s="473"/>
      <c r="J68" s="182"/>
      <c r="K68" s="190"/>
    </row>
    <row r="69" spans="1:14" x14ac:dyDescent="0.25">
      <c r="A69" s="182"/>
      <c r="B69" s="182"/>
      <c r="C69" s="182"/>
      <c r="D69" s="182"/>
      <c r="E69" s="473">
        <f>SUM(E65:E68)</f>
        <v>9.19</v>
      </c>
      <c r="F69" s="182"/>
      <c r="G69" s="190">
        <f>SUM(G65:G66)</f>
        <v>7350118</v>
      </c>
      <c r="H69" s="182"/>
      <c r="I69" s="473">
        <f>SUM(I65:I68)</f>
        <v>12.469999999999999</v>
      </c>
      <c r="J69" s="182"/>
      <c r="K69" s="190">
        <f>SUM(K65:K66)</f>
        <v>7365905</v>
      </c>
    </row>
    <row r="70" spans="1:14" x14ac:dyDescent="0.25">
      <c r="A70" s="182"/>
      <c r="B70" s="182"/>
      <c r="C70" s="182" t="s">
        <v>359</v>
      </c>
      <c r="D70" s="182"/>
      <c r="E70" s="505">
        <v>6.4</v>
      </c>
      <c r="F70" s="182"/>
      <c r="G70" s="466">
        <v>5118689</v>
      </c>
      <c r="H70" s="182"/>
      <c r="I70" s="505">
        <v>9.19</v>
      </c>
      <c r="J70" s="182"/>
      <c r="K70" s="466">
        <v>5428442</v>
      </c>
      <c r="N70" s="88" t="s">
        <v>444</v>
      </c>
    </row>
    <row r="71" spans="1:14" ht="16.5" thickBot="1" x14ac:dyDescent="0.3">
      <c r="A71" s="182"/>
      <c r="B71" s="182"/>
      <c r="C71" s="182" t="s">
        <v>241</v>
      </c>
      <c r="D71" s="182"/>
      <c r="E71" s="525">
        <v>2.79</v>
      </c>
      <c r="F71" s="182"/>
      <c r="G71" s="500">
        <f>G69-G70</f>
        <v>2231429</v>
      </c>
      <c r="H71" s="182"/>
      <c r="I71" s="525">
        <f>I69-I70</f>
        <v>3.2799999999999994</v>
      </c>
      <c r="J71" s="182"/>
      <c r="K71" s="500">
        <f>K69-K70</f>
        <v>1937463</v>
      </c>
    </row>
    <row r="72" spans="1:14" ht="16.5" thickTop="1" x14ac:dyDescent="0.25">
      <c r="A72" s="181"/>
      <c r="B72" s="181"/>
      <c r="C72" s="181"/>
      <c r="D72" s="181"/>
      <c r="E72" s="473"/>
      <c r="F72" s="181"/>
      <c r="G72" s="190"/>
      <c r="H72" s="181"/>
      <c r="I72" s="181"/>
      <c r="J72" s="181"/>
      <c r="K72" s="181"/>
    </row>
    <row r="73" spans="1:14" x14ac:dyDescent="0.25">
      <c r="A73" s="229">
        <v>20.05</v>
      </c>
      <c r="B73" s="229"/>
      <c r="C73" s="229" t="s">
        <v>398</v>
      </c>
      <c r="D73" s="229"/>
      <c r="E73" s="181"/>
      <c r="F73" s="181"/>
      <c r="G73" s="181"/>
      <c r="H73" s="181"/>
      <c r="I73" s="181"/>
      <c r="J73" s="181"/>
      <c r="K73" s="181"/>
    </row>
    <row r="74" spans="1:14" ht="12" customHeight="1" x14ac:dyDescent="0.25">
      <c r="A74" s="30"/>
      <c r="B74" s="30"/>
      <c r="C74" s="30"/>
      <c r="D74" s="30"/>
      <c r="E74" s="181"/>
      <c r="F74" s="181"/>
      <c r="G74" s="181"/>
      <c r="H74" s="181"/>
      <c r="I74" s="181"/>
      <c r="J74" s="181"/>
      <c r="K74" s="181"/>
    </row>
    <row r="75" spans="1:14" x14ac:dyDescent="0.25">
      <c r="A75" s="182"/>
      <c r="B75" s="182"/>
      <c r="C75" s="182" t="s">
        <v>220</v>
      </c>
      <c r="D75" s="182"/>
      <c r="E75" s="458">
        <v>0</v>
      </c>
      <c r="F75" s="181"/>
      <c r="G75" s="458">
        <v>0</v>
      </c>
      <c r="H75" s="181"/>
      <c r="I75" s="458">
        <v>5.65</v>
      </c>
      <c r="J75" s="181"/>
      <c r="K75" s="458">
        <v>1000389</v>
      </c>
    </row>
    <row r="76" spans="1:14" x14ac:dyDescent="0.25">
      <c r="A76" s="182"/>
      <c r="B76" s="182"/>
      <c r="C76" s="182" t="s">
        <v>221</v>
      </c>
      <c r="D76" s="182"/>
      <c r="E76" s="460">
        <v>0</v>
      </c>
      <c r="F76" s="181"/>
      <c r="G76" s="461">
        <v>0</v>
      </c>
      <c r="H76" s="181"/>
      <c r="I76" s="460">
        <v>0</v>
      </c>
      <c r="J76" s="181"/>
      <c r="K76" s="461">
        <v>0</v>
      </c>
    </row>
    <row r="77" spans="1:14" x14ac:dyDescent="0.25">
      <c r="A77" s="182"/>
      <c r="B77" s="182"/>
      <c r="C77" s="182"/>
      <c r="D77" s="182"/>
      <c r="E77" s="475"/>
      <c r="F77" s="229"/>
      <c r="G77" s="190">
        <f>SUM(G75:G76)</f>
        <v>0</v>
      </c>
      <c r="H77" s="229"/>
      <c r="I77" s="475">
        <v>5.65</v>
      </c>
      <c r="J77" s="229"/>
      <c r="K77" s="190">
        <f>SUM(K75:K76)</f>
        <v>1000389</v>
      </c>
    </row>
    <row r="78" spans="1:14" x14ac:dyDescent="0.25">
      <c r="A78" s="182"/>
      <c r="B78" s="182"/>
      <c r="C78" s="182" t="s">
        <v>228</v>
      </c>
      <c r="D78" s="182"/>
      <c r="E78" s="460">
        <v>0</v>
      </c>
      <c r="F78" s="458"/>
      <c r="G78" s="461">
        <v>0</v>
      </c>
      <c r="H78" s="458"/>
      <c r="I78" s="460">
        <v>0</v>
      </c>
      <c r="J78" s="458"/>
      <c r="K78" s="461">
        <v>0</v>
      </c>
    </row>
    <row r="79" spans="1:14" ht="16.5" thickBot="1" x14ac:dyDescent="0.3">
      <c r="A79" s="182"/>
      <c r="B79" s="182"/>
      <c r="C79" s="182"/>
      <c r="D79" s="182"/>
      <c r="E79" s="476"/>
      <c r="F79" s="229"/>
      <c r="G79" s="464">
        <f>G77-G78</f>
        <v>0</v>
      </c>
      <c r="H79" s="475">
        <f>H77-H78</f>
        <v>0</v>
      </c>
      <c r="I79" s="476">
        <v>5.65</v>
      </c>
      <c r="J79" s="229"/>
      <c r="K79" s="464">
        <f>K77-K78</f>
        <v>1000389</v>
      </c>
    </row>
    <row r="80" spans="1:14" ht="9.75" customHeight="1" thickTop="1" x14ac:dyDescent="0.25">
      <c r="A80" s="181"/>
      <c r="B80" s="181"/>
      <c r="C80" s="181"/>
      <c r="D80" s="181"/>
      <c r="E80" s="468"/>
      <c r="F80" s="181"/>
      <c r="G80" s="249"/>
      <c r="H80" s="468"/>
      <c r="I80" s="468"/>
      <c r="J80" s="468"/>
      <c r="K80" s="475"/>
    </row>
    <row r="81" spans="1:13" hidden="1" x14ac:dyDescent="0.25">
      <c r="A81" s="181"/>
      <c r="B81" s="181"/>
      <c r="C81" s="181"/>
      <c r="D81" s="181"/>
      <c r="E81" s="468"/>
      <c r="F81" s="181"/>
      <c r="G81" s="249"/>
      <c r="H81" s="468"/>
      <c r="I81" s="468"/>
      <c r="J81" s="468"/>
      <c r="K81" s="475"/>
    </row>
    <row r="82" spans="1:13" hidden="1" x14ac:dyDescent="0.25">
      <c r="A82" s="181"/>
      <c r="B82" s="181"/>
      <c r="C82" s="181"/>
      <c r="D82" s="181"/>
      <c r="E82" s="468"/>
      <c r="F82" s="181"/>
      <c r="G82" s="249"/>
      <c r="H82" s="468"/>
      <c r="I82" s="468"/>
      <c r="J82" s="468"/>
      <c r="K82" s="475"/>
    </row>
    <row r="83" spans="1:13" hidden="1" x14ac:dyDescent="0.25">
      <c r="A83" s="181"/>
      <c r="B83" s="181"/>
      <c r="C83" s="181"/>
      <c r="D83" s="181"/>
      <c r="E83" s="655" t="s">
        <v>303</v>
      </c>
      <c r="F83" s="656"/>
      <c r="G83" s="656"/>
      <c r="H83" s="764"/>
      <c r="I83" s="656"/>
      <c r="J83" s="656"/>
      <c r="K83" s="657"/>
    </row>
    <row r="84" spans="1:13" hidden="1" x14ac:dyDescent="0.25">
      <c r="A84" s="181"/>
      <c r="B84" s="181"/>
      <c r="C84" s="181"/>
      <c r="D84" s="181"/>
      <c r="E84" s="765">
        <v>44742</v>
      </c>
      <c r="F84" s="765"/>
      <c r="G84" s="765"/>
      <c r="H84" s="181"/>
      <c r="I84" s="765">
        <v>44377</v>
      </c>
      <c r="J84" s="765"/>
      <c r="K84" s="765"/>
    </row>
    <row r="85" spans="1:13" hidden="1" x14ac:dyDescent="0.25">
      <c r="A85" s="181"/>
      <c r="B85" s="181"/>
      <c r="C85" s="181"/>
      <c r="D85" s="181"/>
      <c r="E85" s="455" t="s">
        <v>264</v>
      </c>
      <c r="F85" s="182"/>
      <c r="G85" s="456" t="s">
        <v>312</v>
      </c>
      <c r="H85" s="182"/>
      <c r="I85" s="456" t="s">
        <v>264</v>
      </c>
      <c r="J85" s="182"/>
      <c r="K85" s="456" t="s">
        <v>312</v>
      </c>
    </row>
    <row r="86" spans="1:13" x14ac:dyDescent="0.25">
      <c r="A86" s="30">
        <v>20.059999999999999</v>
      </c>
      <c r="B86" s="30"/>
      <c r="C86" s="30" t="s">
        <v>399</v>
      </c>
      <c r="D86" s="30"/>
      <c r="E86" s="182"/>
      <c r="F86" s="182"/>
      <c r="G86" s="182"/>
      <c r="H86" s="182"/>
      <c r="I86" s="182"/>
      <c r="J86" s="182"/>
      <c r="K86" s="182"/>
    </row>
    <row r="87" spans="1:13" ht="9" customHeight="1" x14ac:dyDescent="0.25">
      <c r="A87" s="30"/>
      <c r="B87" s="30"/>
      <c r="C87" s="30"/>
      <c r="D87" s="30"/>
      <c r="E87" s="182"/>
      <c r="F87" s="182"/>
      <c r="G87" s="182"/>
      <c r="H87" s="182"/>
      <c r="I87" s="182"/>
      <c r="J87" s="182"/>
      <c r="K87" s="182"/>
    </row>
    <row r="88" spans="1:13" x14ac:dyDescent="0.25">
      <c r="A88" s="182"/>
      <c r="B88" s="182"/>
      <c r="C88" s="182" t="s">
        <v>229</v>
      </c>
      <c r="D88" s="182"/>
      <c r="E88" s="182"/>
      <c r="F88" s="182"/>
      <c r="G88" s="189">
        <v>0</v>
      </c>
      <c r="H88" s="181"/>
      <c r="I88" s="181"/>
      <c r="J88" s="181"/>
      <c r="K88" s="189">
        <v>0</v>
      </c>
    </row>
    <row r="89" spans="1:13" x14ac:dyDescent="0.25">
      <c r="A89" s="182"/>
      <c r="B89" s="182"/>
      <c r="C89" s="182" t="s">
        <v>230</v>
      </c>
      <c r="D89" s="182"/>
      <c r="E89" s="182"/>
      <c r="F89" s="182"/>
      <c r="G89" s="189">
        <v>0</v>
      </c>
      <c r="H89" s="181"/>
      <c r="I89" s="181"/>
      <c r="J89" s="181"/>
      <c r="K89" s="189">
        <v>7650</v>
      </c>
    </row>
    <row r="90" spans="1:13" x14ac:dyDescent="0.25">
      <c r="A90" s="182"/>
      <c r="B90" s="182"/>
      <c r="C90" s="182" t="s">
        <v>226</v>
      </c>
      <c r="D90" s="182"/>
      <c r="E90" s="182"/>
      <c r="F90" s="182"/>
      <c r="G90" s="461">
        <f>PPE!D28</f>
        <v>1921676</v>
      </c>
      <c r="H90" s="181"/>
      <c r="I90" s="181"/>
      <c r="J90" s="181"/>
      <c r="K90" s="461">
        <v>2062788</v>
      </c>
    </row>
    <row r="91" spans="1:13" ht="16.5" thickBot="1" x14ac:dyDescent="0.3">
      <c r="A91" s="182"/>
      <c r="B91" s="182"/>
      <c r="C91" s="182"/>
      <c r="D91" s="182"/>
      <c r="E91" s="182"/>
      <c r="F91" s="182"/>
      <c r="G91" s="464">
        <f>SUM(G88:G90)</f>
        <v>1921676</v>
      </c>
      <c r="H91" s="181"/>
      <c r="I91" s="181"/>
      <c r="J91" s="181"/>
      <c r="K91" s="464">
        <f>SUM(K88:K90)</f>
        <v>2070438</v>
      </c>
    </row>
    <row r="92" spans="1:13" ht="9.75" customHeight="1" thickTop="1" x14ac:dyDescent="0.25">
      <c r="A92" s="182"/>
      <c r="B92" s="182"/>
      <c r="C92" s="182"/>
      <c r="D92" s="182"/>
      <c r="E92" s="182"/>
      <c r="F92" s="182"/>
      <c r="G92" s="182"/>
      <c r="H92" s="182"/>
      <c r="I92" s="182"/>
      <c r="J92" s="182"/>
      <c r="K92" s="182"/>
    </row>
    <row r="93" spans="1:13" x14ac:dyDescent="0.25">
      <c r="A93" s="457">
        <v>21</v>
      </c>
      <c r="B93" s="457"/>
      <c r="C93" s="30" t="s">
        <v>400</v>
      </c>
      <c r="D93" s="30"/>
      <c r="E93" s="182"/>
      <c r="F93" s="182"/>
      <c r="G93" s="182"/>
      <c r="H93" s="182"/>
      <c r="I93" s="182"/>
      <c r="J93" s="182"/>
      <c r="K93" s="182"/>
    </row>
    <row r="94" spans="1:13" ht="8.25" customHeight="1" x14ac:dyDescent="0.25">
      <c r="A94" s="457"/>
      <c r="B94" s="457"/>
      <c r="C94" s="30"/>
      <c r="D94" s="30"/>
      <c r="E94" s="182"/>
      <c r="F94" s="182"/>
      <c r="G94" s="182"/>
      <c r="H94" s="182"/>
      <c r="I94" s="182"/>
      <c r="J94" s="182"/>
      <c r="K94" s="182"/>
    </row>
    <row r="95" spans="1:13" x14ac:dyDescent="0.25">
      <c r="A95" s="182"/>
      <c r="B95" s="182"/>
      <c r="C95" s="182" t="s">
        <v>185</v>
      </c>
      <c r="D95" s="182"/>
      <c r="E95" s="182"/>
      <c r="F95" s="182"/>
      <c r="G95" s="191">
        <v>30000</v>
      </c>
      <c r="H95" s="182"/>
      <c r="I95" s="182"/>
      <c r="J95" s="182"/>
      <c r="K95" s="191">
        <v>60000</v>
      </c>
      <c r="L95" s="182"/>
      <c r="M95" s="91"/>
    </row>
    <row r="96" spans="1:13" x14ac:dyDescent="0.25">
      <c r="A96" s="182"/>
      <c r="B96" s="182"/>
      <c r="C96" s="182" t="s">
        <v>231</v>
      </c>
      <c r="D96" s="182"/>
      <c r="E96" s="182"/>
      <c r="F96" s="182"/>
      <c r="G96" s="191">
        <v>3656400</v>
      </c>
      <c r="H96" s="182"/>
      <c r="I96" s="182"/>
      <c r="J96" s="182"/>
      <c r="K96" s="191">
        <v>3822600</v>
      </c>
      <c r="L96" s="182"/>
      <c r="M96" s="91"/>
    </row>
    <row r="97" spans="1:13" x14ac:dyDescent="0.25">
      <c r="A97" s="182"/>
      <c r="B97" s="182"/>
      <c r="C97" s="182" t="s">
        <v>27</v>
      </c>
      <c r="D97" s="182"/>
      <c r="E97" s="182"/>
      <c r="F97" s="182"/>
      <c r="G97" s="191">
        <v>106695</v>
      </c>
      <c r="H97" s="182"/>
      <c r="I97" s="182"/>
      <c r="J97" s="182"/>
      <c r="K97" s="191">
        <v>91080</v>
      </c>
      <c r="L97" s="182"/>
      <c r="M97" s="91"/>
    </row>
    <row r="98" spans="1:13" x14ac:dyDescent="0.25">
      <c r="A98" s="182"/>
      <c r="B98" s="182"/>
      <c r="C98" s="182" t="s">
        <v>232</v>
      </c>
      <c r="D98" s="182"/>
      <c r="E98" s="182"/>
      <c r="F98" s="182"/>
      <c r="G98" s="191">
        <v>18904</v>
      </c>
      <c r="H98" s="182"/>
      <c r="I98" s="182"/>
      <c r="J98" s="182"/>
      <c r="K98" s="191">
        <v>24252</v>
      </c>
      <c r="L98" s="182"/>
      <c r="M98" s="91"/>
    </row>
    <row r="99" spans="1:13" x14ac:dyDescent="0.25">
      <c r="A99" s="182"/>
      <c r="B99" s="182"/>
      <c r="C99" s="182" t="s">
        <v>233</v>
      </c>
      <c r="D99" s="182"/>
      <c r="E99" s="182"/>
      <c r="F99" s="182"/>
      <c r="G99" s="191">
        <v>158000</v>
      </c>
      <c r="H99" s="182"/>
      <c r="I99" s="182"/>
      <c r="J99" s="182"/>
      <c r="K99" s="191">
        <v>46250</v>
      </c>
      <c r="L99" s="182"/>
      <c r="M99" s="91"/>
    </row>
    <row r="100" spans="1:13" x14ac:dyDescent="0.25">
      <c r="A100" s="182"/>
      <c r="B100" s="182"/>
      <c r="C100" s="182" t="s">
        <v>234</v>
      </c>
      <c r="D100" s="182"/>
      <c r="E100" s="182"/>
      <c r="F100" s="182"/>
      <c r="G100" s="191">
        <v>214941</v>
      </c>
      <c r="H100" s="182"/>
      <c r="I100" s="182"/>
      <c r="J100" s="182"/>
      <c r="K100" s="191">
        <v>347063</v>
      </c>
      <c r="L100" s="182"/>
      <c r="M100" s="91"/>
    </row>
    <row r="101" spans="1:13" x14ac:dyDescent="0.25">
      <c r="A101" s="182"/>
      <c r="B101" s="182"/>
      <c r="C101" s="182" t="s">
        <v>235</v>
      </c>
      <c r="D101" s="182"/>
      <c r="E101" s="182"/>
      <c r="F101" s="182"/>
      <c r="G101" s="191">
        <v>2513</v>
      </c>
      <c r="H101" s="182"/>
      <c r="I101" s="182"/>
      <c r="J101" s="182"/>
      <c r="K101" s="191">
        <v>2135</v>
      </c>
      <c r="L101" s="182"/>
      <c r="M101" s="91"/>
    </row>
    <row r="102" spans="1:13" x14ac:dyDescent="0.25">
      <c r="A102" s="182"/>
      <c r="B102" s="182"/>
      <c r="C102" s="182" t="s">
        <v>38</v>
      </c>
      <c r="D102" s="182"/>
      <c r="E102" s="182"/>
      <c r="F102" s="182"/>
      <c r="G102" s="191">
        <v>15716</v>
      </c>
      <c r="H102" s="182"/>
      <c r="I102" s="182"/>
      <c r="J102" s="182"/>
      <c r="K102" s="191">
        <v>4860</v>
      </c>
      <c r="L102" s="182"/>
      <c r="M102" s="91"/>
    </row>
    <row r="103" spans="1:13" x14ac:dyDescent="0.25">
      <c r="A103" s="182"/>
      <c r="B103" s="182"/>
      <c r="C103" s="182" t="s">
        <v>236</v>
      </c>
      <c r="D103" s="182"/>
      <c r="E103" s="182"/>
      <c r="F103" s="182"/>
      <c r="G103" s="191">
        <v>619571</v>
      </c>
      <c r="H103" s="182"/>
      <c r="I103" s="182"/>
      <c r="J103" s="182"/>
      <c r="K103" s="191">
        <v>694702</v>
      </c>
      <c r="L103" s="182"/>
      <c r="M103" s="91"/>
    </row>
    <row r="104" spans="1:13" x14ac:dyDescent="0.25">
      <c r="A104" s="182"/>
      <c r="B104" s="182"/>
      <c r="C104" s="182" t="s">
        <v>40</v>
      </c>
      <c r="D104" s="182"/>
      <c r="E104" s="182"/>
      <c r="F104" s="182"/>
      <c r="G104" s="191">
        <v>585682</v>
      </c>
      <c r="H104" s="182"/>
      <c r="I104" s="182"/>
      <c r="J104" s="182"/>
      <c r="K104" s="191">
        <v>607902</v>
      </c>
      <c r="L104" s="182"/>
      <c r="M104" s="91"/>
    </row>
    <row r="105" spans="1:13" x14ac:dyDescent="0.25">
      <c r="A105" s="182"/>
      <c r="B105" s="182"/>
      <c r="C105" s="182" t="s">
        <v>31</v>
      </c>
      <c r="D105" s="182"/>
      <c r="E105" s="182"/>
      <c r="F105" s="182"/>
      <c r="G105" s="191">
        <v>425500</v>
      </c>
      <c r="H105" s="182"/>
      <c r="I105" s="182"/>
      <c r="J105" s="182"/>
      <c r="K105" s="191">
        <v>330000</v>
      </c>
      <c r="L105" s="182"/>
      <c r="M105" s="91"/>
    </row>
    <row r="106" spans="1:13" x14ac:dyDescent="0.25">
      <c r="A106" s="182"/>
      <c r="B106" s="182"/>
      <c r="C106" s="182" t="s">
        <v>39</v>
      </c>
      <c r="D106" s="182"/>
      <c r="E106" s="182"/>
      <c r="F106" s="182"/>
      <c r="G106" s="191">
        <v>2855</v>
      </c>
      <c r="H106" s="182"/>
      <c r="I106" s="182"/>
      <c r="J106" s="182"/>
      <c r="K106" s="191">
        <v>31758</v>
      </c>
      <c r="L106" s="182"/>
      <c r="M106" s="91"/>
    </row>
    <row r="107" spans="1:13" x14ac:dyDescent="0.25">
      <c r="A107" s="182"/>
      <c r="B107" s="182"/>
      <c r="C107" s="182" t="s">
        <v>28</v>
      </c>
      <c r="D107" s="182"/>
      <c r="E107" s="182"/>
      <c r="F107" s="182"/>
      <c r="G107" s="191">
        <v>2560</v>
      </c>
      <c r="H107" s="182"/>
      <c r="I107" s="182"/>
      <c r="J107" s="182"/>
      <c r="K107" s="191">
        <v>852</v>
      </c>
      <c r="L107" s="182"/>
      <c r="M107" s="91"/>
    </row>
    <row r="108" spans="1:13" x14ac:dyDescent="0.25">
      <c r="A108" s="182"/>
      <c r="B108" s="182"/>
      <c r="C108" s="182" t="s">
        <v>32</v>
      </c>
      <c r="D108" s="182"/>
      <c r="E108" s="182"/>
      <c r="F108" s="182"/>
      <c r="G108" s="191">
        <v>42558</v>
      </c>
      <c r="H108" s="182"/>
      <c r="I108" s="182"/>
      <c r="J108" s="182"/>
      <c r="K108" s="191">
        <v>173981</v>
      </c>
      <c r="L108" s="182"/>
      <c r="M108" s="91"/>
    </row>
    <row r="109" spans="1:13" x14ac:dyDescent="0.25">
      <c r="A109" s="182"/>
      <c r="B109" s="182"/>
      <c r="C109" s="182" t="s">
        <v>237</v>
      </c>
      <c r="D109" s="182"/>
      <c r="E109" s="182"/>
      <c r="F109" s="182"/>
      <c r="G109" s="191">
        <v>612750</v>
      </c>
      <c r="H109" s="182"/>
      <c r="I109" s="182"/>
      <c r="J109" s="182"/>
      <c r="K109" s="191">
        <v>566605</v>
      </c>
      <c r="L109" s="182"/>
      <c r="M109" s="91"/>
    </row>
    <row r="110" spans="1:13" x14ac:dyDescent="0.25">
      <c r="A110" s="182"/>
      <c r="B110" s="182"/>
      <c r="C110" s="182" t="s">
        <v>79</v>
      </c>
      <c r="D110" s="182"/>
      <c r="E110" s="182"/>
      <c r="F110" s="182"/>
      <c r="G110" s="191">
        <v>593400</v>
      </c>
      <c r="H110" s="182"/>
      <c r="I110" s="182"/>
      <c r="J110" s="182"/>
      <c r="K110" s="191">
        <v>1061920</v>
      </c>
      <c r="L110" s="182"/>
      <c r="M110" s="91"/>
    </row>
    <row r="111" spans="1:13" x14ac:dyDescent="0.25">
      <c r="A111" s="182"/>
      <c r="B111" s="182"/>
      <c r="C111" s="182" t="s">
        <v>238</v>
      </c>
      <c r="D111" s="182"/>
      <c r="E111" s="182"/>
      <c r="F111" s="182"/>
      <c r="G111" s="191">
        <v>189020</v>
      </c>
      <c r="H111" s="182"/>
      <c r="I111" s="182"/>
      <c r="J111" s="182"/>
      <c r="K111" s="191">
        <v>28750</v>
      </c>
      <c r="L111" s="182"/>
      <c r="M111" s="91"/>
    </row>
    <row r="112" spans="1:13" x14ac:dyDescent="0.25">
      <c r="A112" s="182"/>
      <c r="B112" s="182"/>
      <c r="C112" s="182" t="s">
        <v>41</v>
      </c>
      <c r="D112" s="182"/>
      <c r="E112" s="182"/>
      <c r="F112" s="182"/>
      <c r="G112" s="191">
        <v>429989</v>
      </c>
      <c r="H112" s="182"/>
      <c r="I112" s="182"/>
      <c r="J112" s="182"/>
      <c r="K112" s="191">
        <v>232550</v>
      </c>
      <c r="L112" s="182"/>
      <c r="M112" s="91"/>
    </row>
    <row r="113" spans="1:13" x14ac:dyDescent="0.25">
      <c r="A113" s="182"/>
      <c r="B113" s="182"/>
      <c r="C113" s="182" t="s">
        <v>226</v>
      </c>
      <c r="D113" s="182"/>
      <c r="E113" s="182"/>
      <c r="F113" s="182"/>
      <c r="G113" s="461">
        <f>PPE!D30</f>
        <v>1028082</v>
      </c>
      <c r="H113" s="182"/>
      <c r="I113" s="182"/>
      <c r="J113" s="182"/>
      <c r="K113" s="461">
        <v>1245154</v>
      </c>
      <c r="L113" s="182"/>
      <c r="M113" s="91"/>
    </row>
    <row r="114" spans="1:13" ht="16.5" thickBot="1" x14ac:dyDescent="0.3">
      <c r="A114" s="182"/>
      <c r="B114" s="182"/>
      <c r="C114" s="182"/>
      <c r="D114" s="182"/>
      <c r="E114" s="182"/>
      <c r="F114" s="182"/>
      <c r="G114" s="215">
        <f>SUM(G95:G113)</f>
        <v>8735136</v>
      </c>
      <c r="H114" s="182"/>
      <c r="I114" s="182"/>
      <c r="J114" s="182"/>
      <c r="K114" s="215">
        <f>SUM(K95:K113)</f>
        <v>9372414</v>
      </c>
      <c r="L114" s="182"/>
      <c r="M114" s="91"/>
    </row>
    <row r="115" spans="1:13" ht="11.25" customHeight="1" thickTop="1" x14ac:dyDescent="0.25">
      <c r="A115" s="182"/>
      <c r="B115" s="182"/>
      <c r="C115" s="182"/>
      <c r="D115" s="182"/>
      <c r="E115" s="182"/>
      <c r="F115" s="182"/>
      <c r="G115" s="175"/>
      <c r="H115" s="182"/>
      <c r="I115" s="182"/>
      <c r="J115" s="182"/>
      <c r="K115" s="175"/>
    </row>
    <row r="116" spans="1:13" x14ac:dyDescent="0.25">
      <c r="A116" s="457">
        <v>22</v>
      </c>
      <c r="B116" s="457"/>
      <c r="C116" s="30" t="s">
        <v>401</v>
      </c>
      <c r="D116" s="30"/>
      <c r="E116" s="182"/>
      <c r="F116" s="182"/>
      <c r="G116" s="182"/>
      <c r="H116" s="182"/>
      <c r="I116" s="182"/>
      <c r="J116" s="182"/>
      <c r="K116" s="191"/>
    </row>
    <row r="117" spans="1:13" ht="16.5" thickBot="1" x14ac:dyDescent="0.3">
      <c r="A117" s="182"/>
      <c r="B117" s="182"/>
      <c r="C117" s="182" t="s">
        <v>184</v>
      </c>
      <c r="D117" s="182"/>
      <c r="E117" s="182"/>
      <c r="F117" s="182"/>
      <c r="G117" s="477">
        <v>194291</v>
      </c>
      <c r="H117" s="181"/>
      <c r="I117" s="181"/>
      <c r="J117" s="181"/>
      <c r="K117" s="477">
        <v>1844073</v>
      </c>
    </row>
    <row r="118" spans="1:13" ht="16.5" thickTop="1" x14ac:dyDescent="0.25">
      <c r="A118" s="182"/>
      <c r="B118" s="182"/>
      <c r="C118" s="182"/>
      <c r="D118" s="182"/>
      <c r="E118" s="182"/>
      <c r="F118" s="182"/>
      <c r="G118" s="175"/>
      <c r="H118" s="181"/>
      <c r="I118" s="181"/>
      <c r="J118" s="181"/>
      <c r="K118" s="175"/>
    </row>
    <row r="119" spans="1:13" x14ac:dyDescent="0.25">
      <c r="A119" s="200"/>
      <c r="B119" s="181"/>
      <c r="C119" s="200"/>
      <c r="D119" s="181"/>
      <c r="E119" s="218"/>
      <c r="F119" s="182"/>
      <c r="G119" s="181"/>
      <c r="H119" s="182"/>
      <c r="I119" s="181"/>
      <c r="J119" s="182"/>
      <c r="K119" s="181"/>
    </row>
    <row r="120" spans="1:13" x14ac:dyDescent="0.25">
      <c r="A120" s="200"/>
      <c r="B120" s="181"/>
      <c r="C120" s="200"/>
      <c r="D120" s="181"/>
      <c r="E120" s="218"/>
      <c r="F120" s="182"/>
      <c r="G120" s="181"/>
      <c r="H120" s="182"/>
      <c r="I120" s="181"/>
      <c r="J120" s="182"/>
      <c r="K120" s="181"/>
    </row>
    <row r="121" spans="1:13" x14ac:dyDescent="0.25">
      <c r="A121" s="457">
        <v>23</v>
      </c>
      <c r="B121" s="457"/>
      <c r="C121" s="30" t="s">
        <v>402</v>
      </c>
      <c r="D121" s="30"/>
      <c r="E121" s="182"/>
      <c r="F121" s="182"/>
      <c r="G121" s="182"/>
      <c r="H121" s="182"/>
      <c r="I121" s="182"/>
      <c r="J121" s="182"/>
      <c r="K121" s="182"/>
    </row>
    <row r="122" spans="1:13" ht="10.5" customHeight="1" x14ac:dyDescent="0.25">
      <c r="A122" s="457"/>
      <c r="B122" s="457"/>
      <c r="C122" s="768"/>
      <c r="D122" s="768"/>
      <c r="E122" s="768"/>
      <c r="F122" s="768"/>
      <c r="G122" s="768"/>
      <c r="H122" s="768"/>
      <c r="I122" s="182"/>
      <c r="J122" s="182"/>
      <c r="K122" s="182"/>
    </row>
    <row r="123" spans="1:13" ht="17.25" x14ac:dyDescent="0.35">
      <c r="A123" s="182"/>
      <c r="B123" s="182"/>
      <c r="C123" s="182" t="s">
        <v>259</v>
      </c>
      <c r="D123" s="182"/>
      <c r="E123" s="182"/>
      <c r="F123" s="182"/>
      <c r="G123" s="206">
        <f>IS!J25</f>
        <v>28850363.711395442</v>
      </c>
      <c r="H123" s="181"/>
      <c r="I123" s="181"/>
      <c r="J123" s="181"/>
      <c r="K123" s="206">
        <v>27979244</v>
      </c>
    </row>
    <row r="124" spans="1:13" x14ac:dyDescent="0.25">
      <c r="A124" s="182"/>
      <c r="B124" s="182"/>
      <c r="C124" s="182"/>
      <c r="D124" s="182"/>
      <c r="E124" s="182"/>
      <c r="F124" s="182"/>
      <c r="G124" s="181"/>
      <c r="H124" s="181"/>
      <c r="I124" s="181"/>
      <c r="J124" s="181"/>
      <c r="K124" s="181"/>
    </row>
    <row r="125" spans="1:13" ht="16.5" thickBot="1" x14ac:dyDescent="0.3">
      <c r="A125" s="182"/>
      <c r="B125" s="182"/>
      <c r="C125" s="30" t="s">
        <v>260</v>
      </c>
      <c r="D125" s="30"/>
      <c r="E125" s="182"/>
      <c r="F125" s="182"/>
      <c r="G125" s="477">
        <f>G123*4.7619%</f>
        <v>1373825.4695729394</v>
      </c>
      <c r="H125" s="181"/>
      <c r="I125" s="181"/>
      <c r="J125" s="181"/>
      <c r="K125" s="464">
        <v>1332345</v>
      </c>
    </row>
    <row r="126" spans="1:13" ht="16.5" thickTop="1" x14ac:dyDescent="0.25">
      <c r="A126" s="182"/>
      <c r="B126" s="182"/>
      <c r="C126" s="182"/>
      <c r="D126" s="182"/>
      <c r="E126" s="182"/>
      <c r="F126" s="182"/>
      <c r="G126" s="182"/>
      <c r="H126" s="182"/>
      <c r="I126" s="182"/>
      <c r="J126" s="182"/>
      <c r="K126" s="182"/>
    </row>
    <row r="127" spans="1:13" x14ac:dyDescent="0.25">
      <c r="A127" s="182"/>
      <c r="B127" s="182"/>
      <c r="C127" s="767" t="s">
        <v>317</v>
      </c>
      <c r="D127" s="767"/>
      <c r="E127" s="767"/>
      <c r="F127" s="767"/>
      <c r="G127" s="767"/>
      <c r="H127" s="767"/>
      <c r="I127" s="767"/>
      <c r="J127" s="767"/>
      <c r="K127" s="767"/>
    </row>
    <row r="128" spans="1:13" ht="16.5" customHeight="1" x14ac:dyDescent="0.25">
      <c r="A128" s="182"/>
      <c r="B128" s="182"/>
      <c r="C128" s="767"/>
      <c r="D128" s="767"/>
      <c r="E128" s="767"/>
      <c r="F128" s="767"/>
      <c r="G128" s="767"/>
      <c r="H128" s="767"/>
      <c r="I128" s="767"/>
      <c r="J128" s="767"/>
      <c r="K128" s="767"/>
    </row>
    <row r="129" spans="1:13" ht="30" hidden="1" customHeight="1" x14ac:dyDescent="0.25">
      <c r="A129" s="181"/>
      <c r="B129" s="181"/>
      <c r="C129" s="181"/>
      <c r="D129" s="181"/>
      <c r="E129" s="181"/>
      <c r="F129" s="181"/>
      <c r="G129" s="181"/>
      <c r="H129" s="181"/>
      <c r="I129" s="181"/>
      <c r="J129" s="181"/>
      <c r="K129" s="181"/>
    </row>
    <row r="130" spans="1:13" ht="15.95" customHeight="1" x14ac:dyDescent="0.25">
      <c r="A130" s="181"/>
      <c r="B130" s="181"/>
      <c r="C130" s="181"/>
      <c r="D130" s="181"/>
      <c r="E130" s="181"/>
      <c r="F130" s="181"/>
      <c r="G130" s="181"/>
      <c r="H130" s="181"/>
      <c r="I130" s="181"/>
      <c r="J130" s="181"/>
      <c r="K130" s="181"/>
    </row>
    <row r="131" spans="1:13" x14ac:dyDescent="0.25">
      <c r="A131" s="457">
        <v>24</v>
      </c>
      <c r="B131" s="457"/>
      <c r="C131" s="30" t="s">
        <v>493</v>
      </c>
      <c r="D131" s="30"/>
      <c r="E131" s="182"/>
      <c r="F131" s="182"/>
      <c r="G131" s="182"/>
      <c r="H131" s="182"/>
      <c r="I131" s="182"/>
      <c r="J131" s="182"/>
      <c r="K131" s="182"/>
    </row>
    <row r="132" spans="1:13" ht="11.25" customHeight="1" x14ac:dyDescent="0.25">
      <c r="A132" s="457"/>
      <c r="B132" s="457"/>
      <c r="C132" s="30"/>
      <c r="D132" s="30"/>
      <c r="E132" s="182"/>
      <c r="F132" s="182"/>
      <c r="G132" s="182"/>
      <c r="H132" s="182"/>
      <c r="I132" s="182"/>
      <c r="J132" s="182"/>
      <c r="K132" s="182"/>
    </row>
    <row r="133" spans="1:13" ht="17.25" x14ac:dyDescent="0.35">
      <c r="A133" s="182"/>
      <c r="B133" s="182"/>
      <c r="C133" s="182" t="s">
        <v>249</v>
      </c>
      <c r="D133" s="182"/>
      <c r="E133" s="182"/>
      <c r="F133" s="182"/>
      <c r="G133" s="206">
        <f>IS!J29</f>
        <v>27476538.241822504</v>
      </c>
      <c r="H133" s="181"/>
      <c r="I133" s="181"/>
      <c r="J133" s="181"/>
      <c r="K133" s="197">
        <v>26646899</v>
      </c>
    </row>
    <row r="134" spans="1:13" hidden="1" x14ac:dyDescent="0.25">
      <c r="A134" s="182"/>
      <c r="B134" s="182"/>
      <c r="C134" s="182"/>
      <c r="D134" s="182"/>
      <c r="E134" s="182"/>
      <c r="F134" s="182"/>
      <c r="G134" s="181"/>
      <c r="H134" s="181"/>
      <c r="I134" s="181"/>
      <c r="J134" s="181"/>
      <c r="K134" s="181"/>
    </row>
    <row r="135" spans="1:13" x14ac:dyDescent="0.25">
      <c r="A135" s="182"/>
      <c r="B135" s="182"/>
      <c r="C135" s="182" t="s">
        <v>524</v>
      </c>
      <c r="D135" s="182"/>
      <c r="E135" s="182"/>
      <c r="F135" s="182"/>
      <c r="G135" s="189">
        <f>PPE!G21</f>
        <v>5187972.080000001</v>
      </c>
      <c r="H135" s="181"/>
      <c r="I135" s="181"/>
      <c r="J135" s="181"/>
      <c r="K135" s="181">
        <v>5714326</v>
      </c>
    </row>
    <row r="136" spans="1:13" x14ac:dyDescent="0.25">
      <c r="A136" s="182"/>
      <c r="B136" s="182"/>
      <c r="C136" s="182" t="s">
        <v>523</v>
      </c>
      <c r="D136" s="182"/>
      <c r="E136" s="182"/>
      <c r="F136" s="182"/>
      <c r="G136" s="461">
        <v>-8479723</v>
      </c>
      <c r="H136" s="181"/>
      <c r="I136" s="181"/>
      <c r="J136" s="181"/>
      <c r="K136" s="461">
        <v>-9902338</v>
      </c>
    </row>
    <row r="137" spans="1:13" x14ac:dyDescent="0.25">
      <c r="A137" s="182"/>
      <c r="B137" s="182"/>
      <c r="C137" s="30" t="s">
        <v>525</v>
      </c>
      <c r="D137" s="182"/>
      <c r="E137" s="182"/>
      <c r="F137" s="182"/>
      <c r="G137" s="175">
        <f>SUM(G133:G136)</f>
        <v>24184787.321822505</v>
      </c>
      <c r="H137" s="181"/>
      <c r="I137" s="181"/>
      <c r="J137" s="181"/>
      <c r="K137" s="567">
        <v>22458887</v>
      </c>
    </row>
    <row r="138" spans="1:13" x14ac:dyDescent="0.25">
      <c r="A138" s="182"/>
      <c r="B138" s="182"/>
      <c r="C138" s="182" t="s">
        <v>526</v>
      </c>
      <c r="D138" s="182"/>
      <c r="E138" s="182"/>
      <c r="F138" s="182"/>
      <c r="G138" s="566">
        <v>0.22500000000000001</v>
      </c>
      <c r="H138" s="181"/>
      <c r="I138" s="181"/>
      <c r="J138" s="181"/>
      <c r="K138" s="189">
        <v>0</v>
      </c>
    </row>
    <row r="139" spans="1:13" ht="17.100000000000001" customHeight="1" thickBot="1" x14ac:dyDescent="0.3">
      <c r="A139" s="182"/>
      <c r="B139" s="182"/>
      <c r="C139" s="30" t="s">
        <v>468</v>
      </c>
      <c r="D139" s="30"/>
      <c r="E139" s="182"/>
      <c r="F139" s="182"/>
      <c r="G139" s="462">
        <f>G137*G138</f>
        <v>5441577.147410064</v>
      </c>
      <c r="H139" s="181"/>
      <c r="I139" s="181"/>
      <c r="J139" s="181"/>
      <c r="K139" s="462">
        <v>3597269</v>
      </c>
      <c r="M139" s="91"/>
    </row>
    <row r="140" spans="1:13" ht="8.25" customHeight="1" thickTop="1" x14ac:dyDescent="0.25">
      <c r="A140" s="182"/>
      <c r="B140" s="182"/>
      <c r="C140" s="182"/>
      <c r="D140" s="182"/>
      <c r="E140" s="182"/>
      <c r="F140" s="182"/>
      <c r="G140" s="182"/>
      <c r="H140" s="182"/>
      <c r="I140" s="182"/>
      <c r="J140" s="182"/>
      <c r="K140" s="182"/>
    </row>
    <row r="141" spans="1:13" hidden="1" x14ac:dyDescent="0.25">
      <c r="A141" s="182"/>
      <c r="B141" s="182"/>
      <c r="C141" s="182"/>
      <c r="D141" s="182"/>
      <c r="E141" s="182"/>
      <c r="F141" s="182"/>
      <c r="G141" s="182"/>
      <c r="H141" s="182"/>
      <c r="I141" s="182"/>
      <c r="J141" s="182"/>
      <c r="K141" s="182"/>
    </row>
    <row r="142" spans="1:13" hidden="1" x14ac:dyDescent="0.25">
      <c r="A142" s="182"/>
      <c r="B142" s="182"/>
      <c r="C142" s="182"/>
      <c r="D142" s="182"/>
      <c r="E142" s="182"/>
      <c r="F142" s="182"/>
      <c r="G142" s="182"/>
      <c r="H142" s="182"/>
      <c r="I142" s="182"/>
      <c r="J142" s="182"/>
      <c r="K142" s="182"/>
    </row>
    <row r="143" spans="1:13" x14ac:dyDescent="0.25">
      <c r="A143" s="182"/>
      <c r="B143" s="182"/>
      <c r="C143" s="182"/>
      <c r="D143" s="182"/>
      <c r="E143" s="182"/>
      <c r="F143" s="182"/>
      <c r="G143" s="182"/>
      <c r="H143" s="182"/>
      <c r="I143" s="182"/>
      <c r="J143" s="182"/>
      <c r="K143" s="182"/>
    </row>
    <row r="144" spans="1:13" x14ac:dyDescent="0.25">
      <c r="A144" s="457">
        <v>25</v>
      </c>
      <c r="B144" s="457"/>
      <c r="C144" s="30" t="s">
        <v>494</v>
      </c>
      <c r="D144" s="30"/>
      <c r="E144" s="182"/>
      <c r="F144" s="182"/>
      <c r="G144" s="182"/>
      <c r="H144" s="182"/>
      <c r="I144" s="182"/>
      <c r="J144" s="182"/>
      <c r="K144" s="182"/>
    </row>
    <row r="145" spans="1:20" ht="10.5" customHeight="1" x14ac:dyDescent="0.25">
      <c r="A145" s="182"/>
      <c r="B145" s="182"/>
      <c r="C145" s="182"/>
      <c r="D145" s="182"/>
      <c r="E145" s="182"/>
      <c r="F145" s="182"/>
      <c r="G145" s="189"/>
      <c r="H145" s="181"/>
      <c r="I145" s="181"/>
      <c r="J145" s="181"/>
      <c r="K145" s="189"/>
      <c r="T145" s="88">
        <v>47425.05</v>
      </c>
    </row>
    <row r="146" spans="1:20" x14ac:dyDescent="0.25">
      <c r="A146" s="182"/>
      <c r="B146" s="182"/>
      <c r="C146" s="182" t="s">
        <v>314</v>
      </c>
      <c r="D146" s="182"/>
      <c r="E146" s="182"/>
      <c r="F146" s="182"/>
      <c r="G146" s="189">
        <v>-3177218</v>
      </c>
      <c r="H146" s="189"/>
      <c r="I146" s="189"/>
      <c r="J146" s="189"/>
      <c r="K146" s="189">
        <v>-688386</v>
      </c>
      <c r="M146" s="467"/>
      <c r="T146" s="88">
        <v>68409</v>
      </c>
    </row>
    <row r="147" spans="1:20" x14ac:dyDescent="0.25">
      <c r="A147" s="182"/>
      <c r="B147" s="182"/>
      <c r="C147" s="766" t="s">
        <v>313</v>
      </c>
      <c r="D147" s="766"/>
      <c r="E147" s="766"/>
      <c r="F147" s="182"/>
      <c r="G147" s="461">
        <f>'Note 3-18'!J197</f>
        <v>-3844134</v>
      </c>
      <c r="H147" s="189"/>
      <c r="I147" s="189"/>
      <c r="J147" s="189"/>
      <c r="K147" s="461">
        <v>-3177218</v>
      </c>
    </row>
    <row r="148" spans="1:20" ht="16.5" thickBot="1" x14ac:dyDescent="0.3">
      <c r="A148" s="182"/>
      <c r="B148" s="182"/>
      <c r="C148" s="30" t="s">
        <v>465</v>
      </c>
      <c r="D148" s="30"/>
      <c r="E148" s="30"/>
      <c r="F148" s="30"/>
      <c r="G148" s="464">
        <f>G146-G147</f>
        <v>666916</v>
      </c>
      <c r="H148" s="30"/>
      <c r="I148" s="30"/>
      <c r="J148" s="30"/>
      <c r="K148" s="464">
        <f>K146-K147</f>
        <v>2488832</v>
      </c>
      <c r="T148" s="88">
        <v>20983.949999999997</v>
      </c>
    </row>
    <row r="149" spans="1:20" ht="8.25" customHeight="1" thickTop="1" x14ac:dyDescent="0.25">
      <c r="A149" s="182"/>
      <c r="B149" s="182"/>
      <c r="C149" s="182"/>
      <c r="D149" s="182"/>
      <c r="E149" s="182"/>
      <c r="F149" s="182"/>
      <c r="G149" s="182"/>
      <c r="H149" s="182"/>
      <c r="I149" s="182"/>
      <c r="J149" s="182"/>
      <c r="K149" s="182"/>
      <c r="M149" s="467"/>
    </row>
    <row r="150" spans="1:20" x14ac:dyDescent="0.25">
      <c r="A150" s="457">
        <v>26</v>
      </c>
      <c r="B150" s="457"/>
      <c r="C150" s="30" t="s">
        <v>298</v>
      </c>
      <c r="D150" s="30"/>
      <c r="E150" s="182"/>
      <c r="F150" s="182"/>
      <c r="G150" s="182"/>
      <c r="H150" s="182"/>
      <c r="I150" s="182"/>
      <c r="J150" s="182"/>
      <c r="K150" s="182"/>
    </row>
    <row r="151" spans="1:20" x14ac:dyDescent="0.25">
      <c r="A151" s="182"/>
      <c r="B151" s="182"/>
      <c r="C151" s="182" t="s">
        <v>261</v>
      </c>
      <c r="D151" s="182"/>
      <c r="E151" s="182"/>
      <c r="F151" s="182"/>
      <c r="G151" s="471">
        <f>IS!J36</f>
        <v>21368045.094412439</v>
      </c>
      <c r="H151" s="470"/>
      <c r="I151" s="470"/>
      <c r="J151" s="470"/>
      <c r="K151" s="471">
        <v>20560798</v>
      </c>
    </row>
    <row r="152" spans="1:20" x14ac:dyDescent="0.25">
      <c r="A152" s="182"/>
      <c r="B152" s="182"/>
      <c r="C152" s="182" t="s">
        <v>262</v>
      </c>
      <c r="D152" s="182"/>
      <c r="E152" s="182"/>
      <c r="F152" s="182"/>
      <c r="G152" s="478">
        <v>20000200</v>
      </c>
      <c r="H152" s="470"/>
      <c r="I152" s="470"/>
      <c r="J152" s="470"/>
      <c r="K152" s="478">
        <v>20000200</v>
      </c>
    </row>
    <row r="153" spans="1:20" ht="16.5" thickBot="1" x14ac:dyDescent="0.3">
      <c r="A153" s="182"/>
      <c r="B153" s="182"/>
      <c r="C153" s="30" t="s">
        <v>320</v>
      </c>
      <c r="D153" s="30"/>
      <c r="E153" s="182"/>
      <c r="F153" s="182"/>
      <c r="G153" s="479">
        <f>G151/G152</f>
        <v>1.0683915708049139</v>
      </c>
      <c r="H153" s="182"/>
      <c r="I153" s="182"/>
      <c r="J153" s="182"/>
      <c r="K153" s="479">
        <f>K151/K152</f>
        <v>1.028029619703803</v>
      </c>
    </row>
    <row r="154" spans="1:20" ht="16.5" thickTop="1" x14ac:dyDescent="0.25">
      <c r="A154" s="182"/>
      <c r="B154" s="182"/>
      <c r="C154" s="182"/>
      <c r="D154" s="182"/>
      <c r="E154" s="182"/>
      <c r="F154" s="182"/>
      <c r="G154" s="182"/>
      <c r="H154" s="182"/>
      <c r="I154" s="182"/>
      <c r="J154" s="182"/>
      <c r="K154" s="182"/>
    </row>
    <row r="155" spans="1:20" x14ac:dyDescent="0.25">
      <c r="A155" s="457">
        <v>27</v>
      </c>
      <c r="B155" s="457"/>
      <c r="C155" s="480" t="s">
        <v>333</v>
      </c>
      <c r="D155" s="480"/>
      <c r="E155" s="182"/>
      <c r="F155" s="182"/>
      <c r="G155" s="182"/>
      <c r="H155" s="182"/>
      <c r="I155" s="182"/>
      <c r="J155" s="182"/>
      <c r="K155" s="182"/>
    </row>
    <row r="156" spans="1:20" x14ac:dyDescent="0.25">
      <c r="A156" s="182"/>
      <c r="B156" s="182"/>
      <c r="C156" s="182"/>
      <c r="D156" s="182"/>
      <c r="E156" s="182"/>
      <c r="F156" s="182"/>
      <c r="G156" s="182"/>
      <c r="H156" s="182"/>
      <c r="I156" s="182"/>
      <c r="J156" s="182"/>
      <c r="K156" s="182"/>
    </row>
    <row r="157" spans="1:20" x14ac:dyDescent="0.25">
      <c r="A157" s="182"/>
      <c r="B157" s="182"/>
      <c r="C157" s="182" t="s">
        <v>268</v>
      </c>
      <c r="D157" s="182"/>
      <c r="E157" s="182"/>
      <c r="F157" s="182"/>
      <c r="G157" s="189">
        <f>FS!I26</f>
        <v>207564449.09441245</v>
      </c>
      <c r="H157" s="181"/>
      <c r="I157" s="181"/>
      <c r="J157" s="181"/>
      <c r="K157" s="189">
        <f>FS!K26</f>
        <v>206246104</v>
      </c>
    </row>
    <row r="158" spans="1:20" x14ac:dyDescent="0.25">
      <c r="A158" s="182"/>
      <c r="B158" s="182"/>
      <c r="C158" s="182" t="s">
        <v>262</v>
      </c>
      <c r="D158" s="182"/>
      <c r="E158" s="182"/>
      <c r="F158" s="182"/>
      <c r="G158" s="461">
        <v>20000200</v>
      </c>
      <c r="H158" s="181"/>
      <c r="I158" s="181"/>
      <c r="J158" s="181"/>
      <c r="K158" s="461">
        <v>20000200</v>
      </c>
    </row>
    <row r="159" spans="1:20" ht="16.5" thickBot="1" x14ac:dyDescent="0.3">
      <c r="A159" s="182"/>
      <c r="B159" s="182"/>
      <c r="C159" s="30" t="s">
        <v>319</v>
      </c>
      <c r="D159" s="30"/>
      <c r="E159" s="182"/>
      <c r="F159" s="182"/>
      <c r="G159" s="481">
        <f>G157/G158</f>
        <v>10.378118673533887</v>
      </c>
      <c r="H159" s="182"/>
      <c r="I159" s="182"/>
      <c r="J159" s="182"/>
      <c r="K159" s="479">
        <f>K157/K158</f>
        <v>10.312202077979221</v>
      </c>
    </row>
    <row r="160" spans="1:20" ht="16.5" thickTop="1" x14ac:dyDescent="0.25">
      <c r="A160" s="182"/>
      <c r="B160" s="182"/>
      <c r="C160" s="182"/>
      <c r="D160" s="182"/>
      <c r="E160" s="182"/>
      <c r="F160" s="182"/>
      <c r="G160" s="182"/>
      <c r="H160" s="182"/>
      <c r="I160" s="182"/>
      <c r="J160" s="182"/>
      <c r="K160" s="182"/>
    </row>
    <row r="161" spans="1:11" x14ac:dyDescent="0.25">
      <c r="A161" s="253">
        <v>28</v>
      </c>
      <c r="B161" s="253"/>
      <c r="C161" s="474" t="s">
        <v>269</v>
      </c>
      <c r="D161" s="474"/>
      <c r="E161" s="181"/>
      <c r="F161" s="181"/>
      <c r="G161" s="181"/>
      <c r="H161" s="181"/>
      <c r="I161" s="181"/>
      <c r="J161" s="181"/>
      <c r="K161" s="181"/>
    </row>
    <row r="162" spans="1:11" x14ac:dyDescent="0.25">
      <c r="A162" s="182"/>
      <c r="B162" s="182"/>
      <c r="C162" s="182"/>
      <c r="D162" s="182"/>
      <c r="E162" s="182"/>
      <c r="F162" s="182"/>
      <c r="G162" s="182"/>
      <c r="H162" s="182"/>
      <c r="I162" s="182"/>
      <c r="J162" s="182"/>
      <c r="K162" s="182"/>
    </row>
    <row r="163" spans="1:11" x14ac:dyDescent="0.25">
      <c r="A163" s="182"/>
      <c r="B163" s="182"/>
      <c r="C163" s="30" t="s">
        <v>270</v>
      </c>
      <c r="D163" s="30"/>
      <c r="E163" s="182"/>
      <c r="F163" s="182"/>
      <c r="G163" s="471">
        <f>CF!E12</f>
        <v>43749909</v>
      </c>
      <c r="H163" s="470"/>
      <c r="I163" s="470"/>
      <c r="J163" s="470"/>
      <c r="K163" s="471">
        <v>-50355353</v>
      </c>
    </row>
    <row r="164" spans="1:11" x14ac:dyDescent="0.25">
      <c r="A164" s="182"/>
      <c r="B164" s="182"/>
      <c r="C164" s="182" t="s">
        <v>262</v>
      </c>
      <c r="D164" s="182"/>
      <c r="E164" s="182"/>
      <c r="F164" s="182"/>
      <c r="G164" s="478">
        <v>20000200</v>
      </c>
      <c r="H164" s="470"/>
      <c r="I164" s="470"/>
      <c r="J164" s="470"/>
      <c r="K164" s="478">
        <v>20000200</v>
      </c>
    </row>
    <row r="165" spans="1:11" ht="16.5" thickBot="1" x14ac:dyDescent="0.3">
      <c r="A165" s="182"/>
      <c r="B165" s="182"/>
      <c r="C165" s="229" t="s">
        <v>321</v>
      </c>
      <c r="D165" s="229"/>
      <c r="E165" s="182"/>
      <c r="F165" s="182"/>
      <c r="G165" s="482">
        <f>G163/G164</f>
        <v>2.1874735752642476</v>
      </c>
      <c r="H165" s="30"/>
      <c r="I165" s="30"/>
      <c r="J165" s="30"/>
      <c r="K165" s="482">
        <f>K163/K164</f>
        <v>-2.5177424725752742</v>
      </c>
    </row>
    <row r="166" spans="1:11" ht="12" customHeight="1" thickTop="1" x14ac:dyDescent="0.25">
      <c r="A166" s="182"/>
      <c r="B166" s="182"/>
      <c r="C166" s="229"/>
      <c r="D166" s="229"/>
      <c r="E166" s="182"/>
      <c r="F166" s="182"/>
      <c r="G166" s="253"/>
      <c r="H166" s="30"/>
      <c r="I166" s="30"/>
      <c r="J166" s="30"/>
      <c r="K166" s="253"/>
    </row>
    <row r="167" spans="1:11" x14ac:dyDescent="0.25">
      <c r="A167" s="182"/>
      <c r="B167" s="182"/>
      <c r="C167" s="769" t="s">
        <v>479</v>
      </c>
      <c r="D167" s="769"/>
      <c r="E167" s="769"/>
      <c r="F167" s="769"/>
      <c r="G167" s="769"/>
      <c r="H167" s="769"/>
      <c r="I167" s="769"/>
      <c r="J167" s="769"/>
      <c r="K167" s="769"/>
    </row>
    <row r="168" spans="1:11" x14ac:dyDescent="0.25">
      <c r="A168" s="182"/>
      <c r="B168" s="182"/>
      <c r="C168" s="769"/>
      <c r="D168" s="769"/>
      <c r="E168" s="769"/>
      <c r="F168" s="769"/>
      <c r="G168" s="769"/>
      <c r="H168" s="769"/>
      <c r="I168" s="769"/>
      <c r="J168" s="769"/>
      <c r="K168" s="769"/>
    </row>
    <row r="169" spans="1:11" ht="7.5" customHeight="1" x14ac:dyDescent="0.25">
      <c r="A169" s="182"/>
      <c r="B169" s="182"/>
      <c r="C169" s="182"/>
      <c r="D169" s="182"/>
      <c r="E169" s="182"/>
      <c r="F169" s="182"/>
      <c r="G169" s="182"/>
      <c r="H169" s="182"/>
      <c r="I169" s="182"/>
      <c r="J169" s="182"/>
      <c r="K169" s="182"/>
    </row>
    <row r="170" spans="1:11" hidden="1" x14ac:dyDescent="0.25">
      <c r="A170" s="182"/>
      <c r="B170" s="182"/>
      <c r="C170" s="182"/>
      <c r="D170" s="182"/>
      <c r="E170" s="182"/>
      <c r="F170" s="182"/>
      <c r="G170" s="182"/>
      <c r="H170" s="182"/>
      <c r="I170" s="182"/>
      <c r="J170" s="182"/>
      <c r="K170" s="182"/>
    </row>
    <row r="171" spans="1:11" x14ac:dyDescent="0.25">
      <c r="A171" s="182"/>
      <c r="B171" s="182"/>
      <c r="C171" s="182"/>
      <c r="D171" s="182"/>
      <c r="E171" s="182"/>
      <c r="F171" s="182"/>
      <c r="G171" s="182"/>
      <c r="H171" s="182"/>
      <c r="I171" s="182"/>
      <c r="J171" s="182"/>
      <c r="K171" s="182"/>
    </row>
    <row r="172" spans="1:11" x14ac:dyDescent="0.25">
      <c r="A172" s="182"/>
      <c r="B172" s="182"/>
      <c r="C172" s="182"/>
      <c r="D172" s="182"/>
      <c r="E172" s="182"/>
      <c r="F172" s="182"/>
      <c r="G172" s="182"/>
      <c r="H172" s="182"/>
      <c r="I172" s="182"/>
      <c r="J172" s="182"/>
      <c r="K172" s="182"/>
    </row>
    <row r="173" spans="1:11" x14ac:dyDescent="0.25">
      <c r="A173" s="182"/>
      <c r="B173" s="182"/>
      <c r="C173" s="182"/>
      <c r="D173" s="182"/>
      <c r="E173" s="182"/>
      <c r="F173" s="182"/>
      <c r="G173" s="182"/>
      <c r="H173" s="182"/>
      <c r="I173" s="182"/>
      <c r="J173" s="182"/>
      <c r="K173" s="182"/>
    </row>
    <row r="174" spans="1:11" x14ac:dyDescent="0.25">
      <c r="A174" s="182"/>
      <c r="B174" s="182"/>
      <c r="C174" s="182"/>
      <c r="D174" s="182"/>
      <c r="E174" s="182"/>
      <c r="F174" s="182"/>
      <c r="G174" s="182"/>
      <c r="H174" s="182"/>
      <c r="I174" s="182"/>
      <c r="J174" s="182"/>
      <c r="K174" s="182"/>
    </row>
    <row r="175" spans="1:11" x14ac:dyDescent="0.25">
      <c r="A175" s="182"/>
      <c r="B175" s="182"/>
      <c r="C175" s="182"/>
      <c r="D175" s="182"/>
      <c r="E175" s="182"/>
      <c r="F175" s="182"/>
      <c r="G175" s="182"/>
      <c r="H175" s="182"/>
      <c r="I175" s="182"/>
      <c r="J175" s="182"/>
      <c r="K175" s="182"/>
    </row>
    <row r="176" spans="1:11" x14ac:dyDescent="0.25">
      <c r="A176" s="182"/>
      <c r="B176" s="182"/>
      <c r="C176" s="182"/>
      <c r="D176" s="182"/>
      <c r="E176" s="182"/>
      <c r="F176" s="182"/>
      <c r="G176" s="182"/>
      <c r="H176" s="182"/>
      <c r="I176" s="182"/>
      <c r="J176" s="182"/>
      <c r="K176" s="182"/>
    </row>
    <row r="177" spans="1:11" x14ac:dyDescent="0.25">
      <c r="A177" s="182"/>
      <c r="B177" s="182"/>
      <c r="C177" s="182"/>
      <c r="D177" s="182"/>
      <c r="E177" s="182"/>
      <c r="F177" s="182"/>
      <c r="G177" s="182"/>
      <c r="H177" s="182"/>
      <c r="I177" s="182"/>
      <c r="J177" s="182"/>
      <c r="K177" s="182"/>
    </row>
    <row r="178" spans="1:11" x14ac:dyDescent="0.25">
      <c r="A178" s="182"/>
      <c r="B178" s="182"/>
      <c r="C178" s="182"/>
      <c r="D178" s="182"/>
      <c r="E178" s="182"/>
      <c r="F178" s="182"/>
      <c r="G178" s="182"/>
      <c r="H178" s="182"/>
      <c r="I178" s="182"/>
      <c r="J178" s="182"/>
      <c r="K178" s="182"/>
    </row>
    <row r="179" spans="1:11" x14ac:dyDescent="0.25">
      <c r="A179" s="182"/>
      <c r="B179" s="182"/>
      <c r="C179" s="182"/>
      <c r="D179" s="182"/>
      <c r="E179" s="182"/>
      <c r="F179" s="182"/>
      <c r="G179" s="182"/>
      <c r="H179" s="182"/>
      <c r="I179" s="182"/>
      <c r="J179" s="182"/>
      <c r="K179" s="182"/>
    </row>
    <row r="180" spans="1:11" x14ac:dyDescent="0.25">
      <c r="A180" s="182"/>
      <c r="B180" s="182"/>
      <c r="C180" s="182"/>
      <c r="D180" s="182"/>
      <c r="E180" s="182"/>
      <c r="F180" s="182"/>
      <c r="G180" s="182"/>
      <c r="H180" s="182"/>
      <c r="I180" s="182"/>
      <c r="J180" s="182"/>
      <c r="K180" s="182"/>
    </row>
    <row r="181" spans="1:11" ht="27.75" customHeight="1" x14ac:dyDescent="0.25">
      <c r="A181" s="483">
        <v>29</v>
      </c>
      <c r="B181" s="483"/>
      <c r="C181" s="772" t="s">
        <v>453</v>
      </c>
      <c r="D181" s="773"/>
      <c r="E181" s="773"/>
      <c r="F181" s="773"/>
      <c r="G181" s="182"/>
      <c r="H181" s="182"/>
      <c r="I181" s="182"/>
      <c r="J181" s="182"/>
      <c r="K181" s="182"/>
    </row>
    <row r="182" spans="1:11" ht="8.25" customHeight="1" x14ac:dyDescent="0.25">
      <c r="A182" s="182"/>
      <c r="B182" s="182"/>
      <c r="C182" s="182"/>
      <c r="D182" s="182"/>
      <c r="E182" s="182"/>
      <c r="F182" s="182"/>
      <c r="G182" s="182"/>
      <c r="H182" s="182"/>
      <c r="I182" s="182"/>
      <c r="J182" s="182"/>
      <c r="K182" s="182"/>
    </row>
    <row r="183" spans="1:11" x14ac:dyDescent="0.25">
      <c r="A183" s="182"/>
      <c r="B183" s="182"/>
      <c r="C183" s="774" t="s">
        <v>198</v>
      </c>
      <c r="D183" s="774"/>
      <c r="E183" s="774"/>
      <c r="F183" s="182"/>
      <c r="G183" s="484">
        <f>IS!J36</f>
        <v>21368045.094412439</v>
      </c>
      <c r="H183" s="484"/>
      <c r="I183" s="484"/>
      <c r="J183" s="484"/>
      <c r="K183" s="484">
        <v>20560798</v>
      </c>
    </row>
    <row r="184" spans="1:11" ht="6" customHeight="1" x14ac:dyDescent="0.25">
      <c r="A184" s="182"/>
      <c r="B184" s="182"/>
      <c r="C184" s="182"/>
      <c r="D184" s="182"/>
      <c r="E184" s="182"/>
      <c r="F184" s="182"/>
      <c r="G184" s="182"/>
      <c r="H184" s="182"/>
      <c r="I184" s="182"/>
      <c r="J184" s="182"/>
      <c r="K184" s="182"/>
    </row>
    <row r="185" spans="1:11" x14ac:dyDescent="0.25">
      <c r="A185" s="182"/>
      <c r="B185" s="182"/>
      <c r="C185" s="485" t="s">
        <v>204</v>
      </c>
      <c r="D185" s="485"/>
      <c r="E185" s="182"/>
      <c r="F185" s="182"/>
      <c r="G185" s="182"/>
      <c r="H185" s="182"/>
      <c r="I185" s="182"/>
      <c r="J185" s="182"/>
      <c r="K185" s="182"/>
    </row>
    <row r="186" spans="1:11" x14ac:dyDescent="0.25">
      <c r="A186" s="182"/>
      <c r="B186" s="182"/>
      <c r="C186" s="485" t="s">
        <v>295</v>
      </c>
      <c r="D186" s="485"/>
      <c r="E186" s="182"/>
      <c r="F186" s="182"/>
      <c r="G186" s="486">
        <f>PPE!D31</f>
        <v>5187972.1400000006</v>
      </c>
      <c r="H186" s="486"/>
      <c r="I186" s="486"/>
      <c r="J186" s="486"/>
      <c r="K186" s="486">
        <v>5714326</v>
      </c>
    </row>
    <row r="187" spans="1:11" x14ac:dyDescent="0.25">
      <c r="A187" s="182"/>
      <c r="B187" s="182"/>
      <c r="C187" s="485" t="s">
        <v>35</v>
      </c>
      <c r="D187" s="485"/>
      <c r="E187" s="182"/>
      <c r="F187" s="182"/>
      <c r="G187" s="486">
        <f>G139</f>
        <v>5441577.147410064</v>
      </c>
      <c r="H187" s="486"/>
      <c r="I187" s="486"/>
      <c r="J187" s="486"/>
      <c r="K187" s="486">
        <v>3597269</v>
      </c>
    </row>
    <row r="188" spans="1:11" x14ac:dyDescent="0.25">
      <c r="A188" s="182"/>
      <c r="B188" s="182"/>
      <c r="C188" s="182" t="s">
        <v>190</v>
      </c>
      <c r="D188" s="182"/>
      <c r="E188" s="182"/>
      <c r="F188" s="182"/>
      <c r="G188" s="486">
        <f>IS!J33</f>
        <v>666916</v>
      </c>
      <c r="H188" s="486"/>
      <c r="I188" s="486"/>
      <c r="J188" s="486"/>
      <c r="K188" s="486">
        <v>2488832</v>
      </c>
    </row>
    <row r="189" spans="1:11" x14ac:dyDescent="0.25">
      <c r="A189" s="182"/>
      <c r="B189" s="182"/>
      <c r="C189" s="182" t="s">
        <v>420</v>
      </c>
      <c r="D189" s="182"/>
      <c r="E189" s="182"/>
      <c r="F189" s="182"/>
      <c r="G189" s="486">
        <f>IS!J27</f>
        <v>1373825.4695729394</v>
      </c>
      <c r="H189" s="486"/>
      <c r="I189" s="486"/>
      <c r="J189" s="486"/>
      <c r="K189" s="486">
        <v>1332345</v>
      </c>
    </row>
    <row r="190" spans="1:11" x14ac:dyDescent="0.25">
      <c r="A190" s="182"/>
      <c r="B190" s="182"/>
      <c r="C190" s="182" t="s">
        <v>283</v>
      </c>
      <c r="D190" s="182"/>
      <c r="E190" s="182"/>
      <c r="F190" s="182"/>
      <c r="G190" s="486">
        <v>0</v>
      </c>
      <c r="H190" s="486"/>
      <c r="I190" s="486"/>
      <c r="J190" s="486"/>
      <c r="K190" s="486">
        <v>658201</v>
      </c>
    </row>
    <row r="191" spans="1:11" x14ac:dyDescent="0.25">
      <c r="A191" s="182"/>
      <c r="B191" s="182"/>
      <c r="C191" s="485" t="s">
        <v>200</v>
      </c>
      <c r="D191" s="485"/>
      <c r="E191" s="182"/>
      <c r="F191" s="182"/>
      <c r="G191" s="486">
        <f>CE!D10</f>
        <v>-49500</v>
      </c>
      <c r="H191" s="486"/>
      <c r="I191" s="486"/>
      <c r="J191" s="486"/>
      <c r="K191" s="486">
        <v>-1051256</v>
      </c>
    </row>
    <row r="192" spans="1:11" x14ac:dyDescent="0.25">
      <c r="A192" s="182"/>
      <c r="B192" s="182"/>
      <c r="C192" s="485" t="s">
        <v>463</v>
      </c>
      <c r="D192" s="485"/>
      <c r="E192" s="182"/>
      <c r="F192" s="182"/>
      <c r="G192" s="486">
        <f>'Note 3-18'!L77-'Note 3-18'!J77</f>
        <v>-12213901</v>
      </c>
      <c r="H192" s="486"/>
      <c r="I192" s="486"/>
      <c r="J192" s="486"/>
      <c r="K192" s="486">
        <v>-13426570</v>
      </c>
    </row>
    <row r="193" spans="1:11" x14ac:dyDescent="0.25">
      <c r="A193" s="182"/>
      <c r="B193" s="182"/>
      <c r="C193" s="182" t="s">
        <v>462</v>
      </c>
      <c r="D193" s="182"/>
      <c r="E193" s="182"/>
      <c r="F193" s="182"/>
      <c r="G193" s="486">
        <f>'Note 3-18'!L79-'Note 3-18'!J79</f>
        <v>-12095</v>
      </c>
      <c r="H193" s="486"/>
      <c r="I193" s="486"/>
      <c r="J193" s="486"/>
      <c r="K193" s="486">
        <v>-184407</v>
      </c>
    </row>
    <row r="194" spans="1:11" x14ac:dyDescent="0.25">
      <c r="A194" s="182"/>
      <c r="B194" s="182"/>
      <c r="C194" s="182" t="s">
        <v>461</v>
      </c>
      <c r="D194" s="182"/>
      <c r="E194" s="182"/>
      <c r="F194" s="182"/>
      <c r="G194" s="486">
        <f>'Note 3-18'!L78-'Note 3-18'!J78</f>
        <v>69674</v>
      </c>
      <c r="H194" s="486"/>
      <c r="I194" s="486"/>
      <c r="J194" s="486"/>
      <c r="K194" s="486">
        <v>0</v>
      </c>
    </row>
    <row r="195" spans="1:11" x14ac:dyDescent="0.25">
      <c r="A195" s="182"/>
      <c r="B195" s="182"/>
      <c r="C195" s="182" t="s">
        <v>454</v>
      </c>
      <c r="D195" s="182"/>
      <c r="E195" s="182"/>
      <c r="F195" s="182"/>
      <c r="G195" s="486">
        <v>32576210</v>
      </c>
      <c r="H195" s="486"/>
      <c r="I195" s="486"/>
      <c r="J195" s="486"/>
      <c r="K195" s="486">
        <v>-60429612</v>
      </c>
    </row>
    <row r="196" spans="1:11" x14ac:dyDescent="0.25">
      <c r="A196" s="182"/>
      <c r="B196" s="182"/>
      <c r="C196" s="182" t="s">
        <v>455</v>
      </c>
      <c r="D196" s="182"/>
      <c r="E196" s="182"/>
      <c r="F196" s="182"/>
      <c r="G196" s="486">
        <v>-10979901</v>
      </c>
      <c r="H196" s="486"/>
      <c r="I196" s="486"/>
      <c r="J196" s="486"/>
      <c r="K196" s="486">
        <v>-2959017</v>
      </c>
    </row>
    <row r="197" spans="1:11" x14ac:dyDescent="0.25">
      <c r="A197" s="182"/>
      <c r="B197" s="182"/>
      <c r="C197" s="182" t="s">
        <v>456</v>
      </c>
      <c r="D197" s="182"/>
      <c r="E197" s="182"/>
      <c r="F197" s="182"/>
      <c r="G197" s="486">
        <v>-1749207</v>
      </c>
      <c r="H197" s="486"/>
      <c r="I197" s="486"/>
      <c r="J197" s="486"/>
      <c r="K197" s="486"/>
    </row>
    <row r="198" spans="1:11" x14ac:dyDescent="0.25">
      <c r="A198" s="182"/>
      <c r="B198" s="182"/>
      <c r="C198" s="182" t="s">
        <v>203</v>
      </c>
      <c r="D198" s="182"/>
      <c r="E198" s="182"/>
      <c r="F198" s="182"/>
      <c r="G198" s="486">
        <f>FS!I40-FS!K40</f>
        <v>147605</v>
      </c>
      <c r="H198" s="486"/>
      <c r="I198" s="486"/>
      <c r="J198" s="486"/>
      <c r="K198" s="486">
        <v>281789</v>
      </c>
    </row>
    <row r="199" spans="1:11" x14ac:dyDescent="0.25">
      <c r="A199" s="182"/>
      <c r="B199" s="182"/>
      <c r="C199" s="182" t="s">
        <v>419</v>
      </c>
      <c r="D199" s="182"/>
      <c r="E199" s="182"/>
      <c r="F199" s="182"/>
      <c r="G199" s="486">
        <f>FS!I37-FS!K37</f>
        <v>2172688</v>
      </c>
      <c r="H199" s="486"/>
      <c r="I199" s="486"/>
      <c r="J199" s="486"/>
      <c r="K199" s="486">
        <v>-6938051</v>
      </c>
    </row>
    <row r="200" spans="1:11" ht="11.25" customHeight="1" x14ac:dyDescent="0.25">
      <c r="A200" s="182"/>
      <c r="B200" s="182"/>
      <c r="C200" s="182"/>
      <c r="D200" s="182"/>
      <c r="E200" s="182"/>
      <c r="F200" s="182"/>
      <c r="G200" s="487"/>
      <c r="H200" s="486"/>
      <c r="I200" s="486"/>
      <c r="J200" s="486"/>
      <c r="K200" s="487">
        <v>0</v>
      </c>
    </row>
    <row r="201" spans="1:11" ht="15.75" customHeight="1" thickBot="1" x14ac:dyDescent="0.3">
      <c r="A201" s="182"/>
      <c r="B201" s="182"/>
      <c r="C201" s="30" t="s">
        <v>201</v>
      </c>
      <c r="D201" s="30"/>
      <c r="E201" s="182"/>
      <c r="F201" s="182"/>
      <c r="G201" s="488">
        <f>SUM(G183:G200)</f>
        <v>43999908.851395443</v>
      </c>
      <c r="H201" s="489"/>
      <c r="I201" s="489"/>
      <c r="J201" s="489"/>
      <c r="K201" s="488">
        <f>SUM(K183:K200)</f>
        <v>-50355353</v>
      </c>
    </row>
    <row r="202" spans="1:11" ht="16.5" hidden="1" thickTop="1" x14ac:dyDescent="0.25">
      <c r="A202" s="182"/>
      <c r="B202" s="182"/>
      <c r="C202" s="182"/>
      <c r="D202" s="182"/>
      <c r="E202" s="182"/>
      <c r="F202" s="182"/>
      <c r="G202" s="182"/>
      <c r="H202" s="182"/>
      <c r="I202" s="182"/>
      <c r="J202" s="182"/>
      <c r="K202" s="182"/>
    </row>
    <row r="203" spans="1:11" hidden="1" x14ac:dyDescent="0.25">
      <c r="A203" s="182"/>
      <c r="B203" s="182"/>
      <c r="C203" s="182"/>
      <c r="D203" s="182"/>
      <c r="E203" s="182"/>
      <c r="F203" s="182"/>
      <c r="G203" s="182"/>
      <c r="H203" s="182"/>
      <c r="I203" s="182"/>
      <c r="J203" s="182"/>
      <c r="K203" s="182"/>
    </row>
    <row r="204" spans="1:11" hidden="1" x14ac:dyDescent="0.25">
      <c r="A204" s="182"/>
      <c r="B204" s="182"/>
      <c r="C204" s="182"/>
      <c r="D204" s="182"/>
      <c r="E204" s="182"/>
      <c r="F204" s="182"/>
      <c r="G204" s="182"/>
      <c r="H204" s="182"/>
      <c r="I204" s="182"/>
      <c r="J204" s="182"/>
      <c r="K204" s="182"/>
    </row>
    <row r="205" spans="1:11" ht="16.5" hidden="1" thickTop="1" x14ac:dyDescent="0.25">
      <c r="A205" s="182"/>
      <c r="B205" s="182"/>
      <c r="C205" s="182"/>
      <c r="D205" s="182"/>
      <c r="E205" s="182"/>
      <c r="F205" s="182"/>
      <c r="G205" s="182"/>
      <c r="H205" s="182"/>
      <c r="I205" s="182"/>
      <c r="J205" s="182"/>
      <c r="K205" s="182"/>
    </row>
    <row r="206" spans="1:11" hidden="1" x14ac:dyDescent="0.25">
      <c r="A206" s="182"/>
      <c r="B206" s="182"/>
      <c r="C206" s="182"/>
      <c r="D206" s="182"/>
      <c r="E206" s="182"/>
      <c r="F206" s="182"/>
      <c r="G206" s="182"/>
      <c r="H206" s="182"/>
      <c r="I206" s="182"/>
      <c r="J206" s="182"/>
      <c r="K206" s="182"/>
    </row>
    <row r="207" spans="1:11" hidden="1" x14ac:dyDescent="0.25">
      <c r="A207" s="182"/>
      <c r="B207" s="182"/>
      <c r="C207" s="182"/>
      <c r="D207" s="182"/>
      <c r="E207" s="182"/>
      <c r="F207" s="182"/>
      <c r="G207" s="182"/>
      <c r="H207" s="182"/>
      <c r="I207" s="182"/>
      <c r="J207" s="182"/>
      <c r="K207" s="182"/>
    </row>
    <row r="208" spans="1:11" ht="12.6" customHeight="1" thickTop="1" x14ac:dyDescent="0.25">
      <c r="A208" s="182"/>
      <c r="B208" s="182"/>
      <c r="C208" s="182"/>
      <c r="D208" s="182"/>
      <c r="E208" s="182"/>
      <c r="F208" s="182"/>
      <c r="G208" s="182"/>
      <c r="H208" s="182"/>
      <c r="I208" s="182"/>
      <c r="J208" s="182"/>
      <c r="K208" s="182"/>
    </row>
    <row r="209" spans="1:11" x14ac:dyDescent="0.25">
      <c r="A209" s="457">
        <v>30</v>
      </c>
      <c r="B209" s="457"/>
      <c r="C209" s="30" t="s">
        <v>271</v>
      </c>
      <c r="D209" s="30"/>
      <c r="E209" s="182"/>
      <c r="F209" s="182"/>
      <c r="G209" s="182"/>
      <c r="H209" s="182"/>
      <c r="I209" s="182"/>
      <c r="J209" s="182"/>
      <c r="K209" s="182"/>
    </row>
    <row r="210" spans="1:11" ht="7.5" customHeight="1" x14ac:dyDescent="0.25">
      <c r="A210" s="182"/>
      <c r="B210" s="182"/>
      <c r="C210" s="182"/>
      <c r="D210" s="182"/>
      <c r="E210" s="182"/>
      <c r="F210" s="182"/>
      <c r="G210" s="182"/>
      <c r="H210" s="182"/>
      <c r="I210" s="182"/>
      <c r="J210" s="182"/>
      <c r="K210" s="182"/>
    </row>
    <row r="211" spans="1:11" x14ac:dyDescent="0.25">
      <c r="A211" s="182"/>
      <c r="B211" s="182"/>
      <c r="C211" s="182" t="s">
        <v>272</v>
      </c>
      <c r="D211" s="182"/>
      <c r="E211" s="182"/>
      <c r="F211" s="182"/>
      <c r="G211" s="182"/>
      <c r="H211" s="182"/>
      <c r="I211" s="182"/>
      <c r="J211" s="182"/>
      <c r="K211" s="182"/>
    </row>
    <row r="212" spans="1:11" ht="7.5" customHeight="1" x14ac:dyDescent="0.25">
      <c r="A212" s="182"/>
      <c r="B212" s="182"/>
      <c r="C212" s="182"/>
      <c r="D212" s="182"/>
      <c r="E212" s="182"/>
      <c r="F212" s="182"/>
      <c r="G212" s="182"/>
      <c r="H212" s="182"/>
      <c r="I212" s="182"/>
      <c r="J212" s="182"/>
      <c r="K212" s="182"/>
    </row>
    <row r="213" spans="1:11" x14ac:dyDescent="0.25">
      <c r="A213" s="457">
        <v>31</v>
      </c>
      <c r="B213" s="457"/>
      <c r="C213" s="30" t="s">
        <v>273</v>
      </c>
      <c r="D213" s="30"/>
      <c r="E213" s="182"/>
      <c r="F213" s="182"/>
      <c r="G213" s="182"/>
      <c r="H213" s="182"/>
      <c r="I213" s="182"/>
      <c r="J213" s="182"/>
      <c r="K213" s="182"/>
    </row>
    <row r="214" spans="1:11" ht="9" customHeight="1" x14ac:dyDescent="0.25">
      <c r="A214" s="182"/>
      <c r="B214" s="182"/>
      <c r="C214" s="182"/>
      <c r="D214" s="182"/>
      <c r="E214" s="182"/>
      <c r="F214" s="182"/>
      <c r="G214" s="182"/>
      <c r="H214" s="182"/>
      <c r="I214" s="182"/>
      <c r="J214" s="182"/>
      <c r="K214" s="182"/>
    </row>
    <row r="215" spans="1:11" x14ac:dyDescent="0.25">
      <c r="A215" s="182"/>
      <c r="B215" s="182"/>
      <c r="C215" s="182" t="s">
        <v>362</v>
      </c>
      <c r="D215" s="182"/>
      <c r="E215" s="182"/>
      <c r="F215" s="182"/>
      <c r="G215" s="182"/>
      <c r="H215" s="182"/>
      <c r="I215" s="182"/>
      <c r="J215" s="182"/>
      <c r="K215" s="182"/>
    </row>
    <row r="216" spans="1:11" x14ac:dyDescent="0.25">
      <c r="A216" s="457">
        <v>32</v>
      </c>
      <c r="B216" s="457"/>
      <c r="C216" s="30" t="s">
        <v>274</v>
      </c>
      <c r="D216" s="30"/>
      <c r="E216" s="182"/>
      <c r="F216" s="182"/>
      <c r="G216" s="182"/>
      <c r="H216" s="182"/>
      <c r="I216" s="182"/>
      <c r="J216" s="182"/>
      <c r="K216" s="182"/>
    </row>
    <row r="217" spans="1:11" ht="9" customHeight="1" x14ac:dyDescent="0.25">
      <c r="A217" s="182"/>
      <c r="B217" s="182"/>
      <c r="C217" s="182"/>
      <c r="D217" s="182"/>
      <c r="E217" s="182"/>
      <c r="F217" s="182"/>
      <c r="G217" s="182"/>
      <c r="H217" s="182"/>
      <c r="I217" s="182"/>
      <c r="J217" s="182"/>
      <c r="K217" s="182"/>
    </row>
    <row r="218" spans="1:11" x14ac:dyDescent="0.25">
      <c r="A218" s="182"/>
      <c r="B218" s="182"/>
      <c r="C218" s="769" t="s">
        <v>337</v>
      </c>
      <c r="D218" s="769"/>
      <c r="E218" s="769"/>
      <c r="F218" s="769"/>
      <c r="G218" s="769"/>
      <c r="H218" s="769"/>
      <c r="I218" s="769"/>
      <c r="J218" s="769"/>
      <c r="K218" s="769"/>
    </row>
    <row r="219" spans="1:11" ht="30.75" customHeight="1" x14ac:dyDescent="0.25">
      <c r="A219" s="182"/>
      <c r="B219" s="182"/>
      <c r="C219" s="769"/>
      <c r="D219" s="769"/>
      <c r="E219" s="769"/>
      <c r="F219" s="769"/>
      <c r="G219" s="769"/>
      <c r="H219" s="769"/>
      <c r="I219" s="769"/>
      <c r="J219" s="769"/>
      <c r="K219" s="769"/>
    </row>
    <row r="220" spans="1:11" ht="9" customHeight="1" x14ac:dyDescent="0.25">
      <c r="A220" s="182"/>
      <c r="B220" s="182"/>
      <c r="C220" s="497"/>
      <c r="D220" s="497"/>
      <c r="E220" s="497"/>
      <c r="F220" s="497"/>
      <c r="G220" s="497"/>
      <c r="H220" s="497"/>
      <c r="I220" s="497"/>
      <c r="J220" s="497"/>
      <c r="K220" s="497"/>
    </row>
    <row r="221" spans="1:11" hidden="1" x14ac:dyDescent="0.25">
      <c r="A221" s="182"/>
      <c r="B221" s="182"/>
      <c r="C221" s="182"/>
      <c r="D221" s="182"/>
      <c r="E221" s="182"/>
      <c r="F221" s="182"/>
      <c r="G221" s="182"/>
      <c r="H221" s="182"/>
      <c r="I221" s="182"/>
      <c r="J221" s="182"/>
      <c r="K221" s="182"/>
    </row>
    <row r="222" spans="1:11" hidden="1" x14ac:dyDescent="0.25">
      <c r="A222" s="182"/>
      <c r="B222" s="182"/>
      <c r="C222" s="182"/>
      <c r="D222" s="182"/>
      <c r="E222" s="182"/>
      <c r="F222" s="182"/>
      <c r="G222" s="182"/>
      <c r="H222" s="182"/>
      <c r="I222" s="182"/>
      <c r="J222" s="182"/>
      <c r="K222" s="182"/>
    </row>
    <row r="223" spans="1:11" x14ac:dyDescent="0.25">
      <c r="A223" s="457">
        <v>33</v>
      </c>
      <c r="B223" s="457"/>
      <c r="C223" s="30" t="s">
        <v>275</v>
      </c>
      <c r="D223" s="30"/>
      <c r="E223" s="182"/>
      <c r="F223" s="182"/>
      <c r="G223" s="182"/>
      <c r="H223" s="182"/>
      <c r="I223" s="182"/>
      <c r="J223" s="182"/>
      <c r="K223" s="182"/>
    </row>
    <row r="224" spans="1:11" x14ac:dyDescent="0.25">
      <c r="A224" s="182"/>
      <c r="B224" s="182"/>
      <c r="C224" s="182"/>
      <c r="D224" s="182"/>
      <c r="E224" s="182"/>
      <c r="F224" s="182"/>
      <c r="G224" s="182"/>
      <c r="H224" s="182"/>
      <c r="I224" s="182"/>
      <c r="J224" s="182"/>
      <c r="K224" s="182"/>
    </row>
    <row r="225" spans="1:11" ht="15.75" customHeight="1" x14ac:dyDescent="0.25">
      <c r="A225" s="182"/>
      <c r="B225" s="182"/>
      <c r="C225" s="770" t="s">
        <v>484</v>
      </c>
      <c r="D225" s="770"/>
      <c r="E225" s="770"/>
      <c r="F225" s="770"/>
      <c r="G225" s="770"/>
      <c r="H225" s="770"/>
      <c r="I225" s="770"/>
      <c r="J225" s="770"/>
      <c r="K225" s="770"/>
    </row>
    <row r="226" spans="1:11" x14ac:dyDescent="0.25">
      <c r="A226" s="182"/>
      <c r="B226" s="182"/>
      <c r="C226" s="770"/>
      <c r="D226" s="770"/>
      <c r="E226" s="770"/>
      <c r="F226" s="770"/>
      <c r="G226" s="770"/>
      <c r="H226" s="770"/>
      <c r="I226" s="770"/>
      <c r="J226" s="770"/>
      <c r="K226" s="770"/>
    </row>
    <row r="227" spans="1:11" x14ac:dyDescent="0.25">
      <c r="A227" s="182"/>
      <c r="B227" s="182"/>
      <c r="C227" s="770"/>
      <c r="D227" s="770"/>
      <c r="E227" s="770"/>
      <c r="F227" s="770"/>
      <c r="G227" s="770"/>
      <c r="H227" s="770"/>
      <c r="I227" s="770"/>
      <c r="J227" s="770"/>
      <c r="K227" s="770"/>
    </row>
    <row r="228" spans="1:11" ht="1.5" customHeight="1" x14ac:dyDescent="0.25">
      <c r="A228" s="182"/>
      <c r="B228" s="182"/>
      <c r="C228" s="770"/>
      <c r="D228" s="770"/>
      <c r="E228" s="770"/>
      <c r="F228" s="770"/>
      <c r="G228" s="770"/>
      <c r="H228" s="770"/>
      <c r="I228" s="770"/>
      <c r="J228" s="770"/>
      <c r="K228" s="770"/>
    </row>
    <row r="229" spans="1:11" ht="15" hidden="1" customHeight="1" x14ac:dyDescent="0.25">
      <c r="A229" s="182"/>
      <c r="B229" s="182"/>
      <c r="C229" s="770"/>
      <c r="D229" s="770"/>
      <c r="E229" s="770"/>
      <c r="F229" s="770"/>
      <c r="G229" s="770"/>
      <c r="H229" s="770"/>
      <c r="I229" s="770"/>
      <c r="J229" s="770"/>
      <c r="K229" s="770"/>
    </row>
    <row r="230" spans="1:11" ht="15" hidden="1" customHeight="1" x14ac:dyDescent="0.25">
      <c r="A230" s="182"/>
      <c r="B230" s="182"/>
      <c r="C230" s="770"/>
      <c r="D230" s="770"/>
      <c r="E230" s="770"/>
      <c r="F230" s="770"/>
      <c r="G230" s="770"/>
      <c r="H230" s="770"/>
      <c r="I230" s="770"/>
      <c r="J230" s="770"/>
      <c r="K230" s="770"/>
    </row>
    <row r="231" spans="1:11" ht="15" hidden="1" customHeight="1" x14ac:dyDescent="0.25">
      <c r="A231" s="182"/>
      <c r="B231" s="182"/>
      <c r="C231" s="770"/>
      <c r="D231" s="770"/>
      <c r="E231" s="770"/>
      <c r="F231" s="770"/>
      <c r="G231" s="770"/>
      <c r="H231" s="770"/>
      <c r="I231" s="770"/>
      <c r="J231" s="770"/>
      <c r="K231" s="770"/>
    </row>
    <row r="232" spans="1:11" ht="15" hidden="1" customHeight="1" x14ac:dyDescent="0.25">
      <c r="A232" s="182"/>
      <c r="B232" s="182"/>
      <c r="C232" s="770"/>
      <c r="D232" s="770"/>
      <c r="E232" s="770"/>
      <c r="F232" s="770"/>
      <c r="G232" s="770"/>
      <c r="H232" s="770"/>
      <c r="I232" s="770"/>
      <c r="J232" s="770"/>
      <c r="K232" s="770"/>
    </row>
    <row r="233" spans="1:11" ht="15" hidden="1" customHeight="1" x14ac:dyDescent="0.25">
      <c r="A233" s="182"/>
      <c r="B233" s="182"/>
      <c r="C233" s="770"/>
      <c r="D233" s="770"/>
      <c r="E233" s="770"/>
      <c r="F233" s="770"/>
      <c r="G233" s="770"/>
      <c r="H233" s="770"/>
      <c r="I233" s="770"/>
      <c r="J233" s="770"/>
      <c r="K233" s="770"/>
    </row>
    <row r="234" spans="1:11" hidden="1" x14ac:dyDescent="0.25">
      <c r="A234" s="182"/>
      <c r="B234" s="182"/>
      <c r="C234" s="182"/>
      <c r="D234" s="182"/>
      <c r="E234" s="182"/>
      <c r="F234" s="182"/>
      <c r="G234" s="182"/>
      <c r="H234" s="182"/>
      <c r="I234" s="182"/>
      <c r="J234" s="182"/>
      <c r="K234" s="182"/>
    </row>
    <row r="235" spans="1:11" hidden="1" x14ac:dyDescent="0.25">
      <c r="A235" s="182"/>
      <c r="B235" s="182"/>
      <c r="C235" s="182"/>
      <c r="D235" s="182"/>
      <c r="E235" s="182"/>
      <c r="F235" s="182"/>
      <c r="G235" s="182"/>
      <c r="H235" s="182"/>
      <c r="I235" s="182"/>
      <c r="J235" s="182"/>
      <c r="K235" s="182"/>
    </row>
    <row r="236" spans="1:11" hidden="1" x14ac:dyDescent="0.25">
      <c r="A236" s="182"/>
      <c r="B236" s="182"/>
      <c r="C236" s="182"/>
      <c r="D236" s="182"/>
      <c r="E236" s="182"/>
      <c r="F236" s="182"/>
      <c r="G236" s="182"/>
      <c r="H236" s="182"/>
      <c r="I236" s="182"/>
      <c r="J236" s="182"/>
      <c r="K236" s="182"/>
    </row>
    <row r="237" spans="1:11" hidden="1" x14ac:dyDescent="0.25">
      <c r="A237" s="182"/>
      <c r="B237" s="182"/>
      <c r="C237" s="182"/>
      <c r="D237" s="182"/>
      <c r="E237" s="182"/>
      <c r="F237" s="182"/>
      <c r="G237" s="182"/>
      <c r="H237" s="182"/>
      <c r="I237" s="182"/>
      <c r="J237" s="182"/>
      <c r="K237" s="182"/>
    </row>
    <row r="238" spans="1:11" hidden="1" x14ac:dyDescent="0.25">
      <c r="A238" s="182"/>
      <c r="B238" s="182"/>
      <c r="C238" s="182"/>
      <c r="D238" s="182"/>
      <c r="E238" s="182"/>
      <c r="F238" s="182"/>
      <c r="G238" s="182"/>
      <c r="H238" s="182"/>
      <c r="I238" s="182"/>
      <c r="J238" s="182"/>
      <c r="K238" s="182"/>
    </row>
    <row r="239" spans="1:11" hidden="1" x14ac:dyDescent="0.25">
      <c r="A239" s="182"/>
      <c r="B239" s="182"/>
      <c r="C239" s="182"/>
      <c r="D239" s="182"/>
      <c r="E239" s="182"/>
      <c r="F239" s="182"/>
      <c r="G239" s="182"/>
      <c r="H239" s="182"/>
      <c r="I239" s="182"/>
      <c r="J239" s="182"/>
      <c r="K239" s="182"/>
    </row>
    <row r="240" spans="1:11" x14ac:dyDescent="0.25">
      <c r="A240" s="457">
        <v>34</v>
      </c>
      <c r="B240" s="457"/>
      <c r="C240" s="30" t="s">
        <v>276</v>
      </c>
      <c r="D240" s="30"/>
      <c r="E240" s="182"/>
      <c r="F240" s="182"/>
      <c r="G240" s="182"/>
      <c r="H240" s="182"/>
      <c r="I240" s="182"/>
      <c r="J240" s="182"/>
      <c r="K240" s="182"/>
    </row>
    <row r="241" spans="1:11" ht="9" customHeight="1" x14ac:dyDescent="0.25">
      <c r="A241" s="182"/>
      <c r="B241" s="182"/>
      <c r="C241" s="182"/>
      <c r="D241" s="182"/>
      <c r="E241" s="182"/>
      <c r="F241" s="182"/>
      <c r="G241" s="182"/>
      <c r="H241" s="182"/>
      <c r="I241" s="182"/>
      <c r="J241" s="182"/>
      <c r="K241" s="182"/>
    </row>
    <row r="242" spans="1:11" x14ac:dyDescent="0.25">
      <c r="A242" s="182"/>
      <c r="B242" s="182"/>
      <c r="C242" s="182" t="s">
        <v>533</v>
      </c>
      <c r="D242" s="182"/>
      <c r="E242" s="182"/>
      <c r="F242" s="182"/>
      <c r="G242" s="182"/>
      <c r="H242" s="182"/>
      <c r="I242" s="182"/>
      <c r="J242" s="182"/>
      <c r="K242" s="182"/>
    </row>
    <row r="243" spans="1:11" ht="10.5" customHeight="1" x14ac:dyDescent="0.25">
      <c r="A243" s="182"/>
      <c r="B243" s="182"/>
      <c r="C243" s="182"/>
      <c r="D243" s="182"/>
      <c r="E243" s="182"/>
      <c r="F243" s="182"/>
      <c r="G243" s="182"/>
      <c r="H243" s="182"/>
      <c r="I243" s="182"/>
      <c r="J243" s="182"/>
      <c r="K243" s="182"/>
    </row>
    <row r="244" spans="1:11" x14ac:dyDescent="0.25">
      <c r="A244" s="182"/>
      <c r="B244" s="182"/>
      <c r="C244" s="770" t="s">
        <v>330</v>
      </c>
      <c r="D244" s="770"/>
      <c r="E244" s="770"/>
      <c r="F244" s="770"/>
      <c r="G244" s="770"/>
      <c r="H244" s="770"/>
      <c r="I244" s="770"/>
      <c r="J244" s="770"/>
      <c r="K244" s="770"/>
    </row>
    <row r="245" spans="1:11" x14ac:dyDescent="0.25">
      <c r="A245" s="182"/>
      <c r="B245" s="182"/>
      <c r="C245" s="770"/>
      <c r="D245" s="770"/>
      <c r="E245" s="770"/>
      <c r="F245" s="770"/>
      <c r="G245" s="770"/>
      <c r="H245" s="770"/>
      <c r="I245" s="770"/>
      <c r="J245" s="770"/>
      <c r="K245" s="770"/>
    </row>
    <row r="246" spans="1:11" x14ac:dyDescent="0.25">
      <c r="A246" s="182"/>
      <c r="B246" s="182"/>
      <c r="C246" s="182"/>
      <c r="D246" s="182"/>
      <c r="E246" s="182"/>
      <c r="F246" s="182"/>
      <c r="G246" s="182"/>
      <c r="H246" s="182"/>
      <c r="I246" s="182"/>
      <c r="J246" s="182"/>
      <c r="K246" s="182"/>
    </row>
    <row r="247" spans="1:11" x14ac:dyDescent="0.25">
      <c r="A247" s="182"/>
      <c r="B247" s="182"/>
      <c r="C247" s="770" t="s">
        <v>331</v>
      </c>
      <c r="D247" s="770"/>
      <c r="E247" s="770"/>
      <c r="F247" s="770"/>
      <c r="G247" s="770"/>
      <c r="H247" s="770"/>
      <c r="I247" s="770"/>
      <c r="J247" s="770"/>
      <c r="K247" s="770"/>
    </row>
    <row r="248" spans="1:11" x14ac:dyDescent="0.25">
      <c r="A248" s="182"/>
      <c r="B248" s="182"/>
      <c r="C248" s="770"/>
      <c r="D248" s="770"/>
      <c r="E248" s="770"/>
      <c r="F248" s="770"/>
      <c r="G248" s="770"/>
      <c r="H248" s="770"/>
      <c r="I248" s="770"/>
      <c r="J248" s="770"/>
      <c r="K248" s="770"/>
    </row>
    <row r="249" spans="1:11" x14ac:dyDescent="0.25">
      <c r="A249" s="182"/>
      <c r="B249" s="182"/>
      <c r="C249" s="770"/>
      <c r="D249" s="770"/>
      <c r="E249" s="770"/>
      <c r="F249" s="770"/>
      <c r="G249" s="770"/>
      <c r="H249" s="770"/>
      <c r="I249" s="770"/>
      <c r="J249" s="770"/>
      <c r="K249" s="770"/>
    </row>
    <row r="250" spans="1:11" x14ac:dyDescent="0.25">
      <c r="A250" s="182"/>
      <c r="B250" s="182"/>
      <c r="C250" s="182"/>
      <c r="D250" s="182"/>
      <c r="E250" s="182"/>
      <c r="F250" s="182"/>
      <c r="G250" s="182"/>
      <c r="H250" s="182"/>
      <c r="I250" s="182"/>
      <c r="J250" s="182"/>
      <c r="K250" s="182"/>
    </row>
    <row r="251" spans="1:11" x14ac:dyDescent="0.25">
      <c r="A251" s="182"/>
      <c r="B251" s="182"/>
      <c r="C251" s="698" t="s">
        <v>425</v>
      </c>
      <c r="D251" s="698"/>
      <c r="E251" s="698"/>
      <c r="F251" s="698"/>
      <c r="G251" s="698"/>
      <c r="H251" s="698"/>
      <c r="I251" s="698"/>
      <c r="J251" s="698"/>
      <c r="K251" s="698"/>
    </row>
    <row r="252" spans="1:11" x14ac:dyDescent="0.25">
      <c r="A252" s="182"/>
      <c r="B252" s="182"/>
      <c r="C252" s="698"/>
      <c r="D252" s="698"/>
      <c r="E252" s="698"/>
      <c r="F252" s="698"/>
      <c r="G252" s="698"/>
      <c r="H252" s="698"/>
      <c r="I252" s="698"/>
      <c r="J252" s="698"/>
      <c r="K252" s="698"/>
    </row>
    <row r="253" spans="1:11" x14ac:dyDescent="0.25">
      <c r="A253" s="182"/>
      <c r="B253" s="182"/>
      <c r="C253" s="182"/>
      <c r="D253" s="182"/>
      <c r="E253" s="182"/>
      <c r="F253" s="182"/>
      <c r="G253" s="182"/>
      <c r="H253" s="182"/>
      <c r="I253" s="182"/>
      <c r="J253" s="182"/>
      <c r="K253" s="182"/>
    </row>
    <row r="254" spans="1:11" x14ac:dyDescent="0.25">
      <c r="A254" s="182"/>
      <c r="B254" s="182"/>
      <c r="C254" s="182"/>
      <c r="D254" s="182"/>
      <c r="E254" s="182"/>
      <c r="F254" s="182"/>
      <c r="G254" s="182"/>
      <c r="H254" s="182"/>
      <c r="I254" s="182"/>
      <c r="J254" s="182"/>
      <c r="K254" s="182"/>
    </row>
    <row r="255" spans="1:11" ht="18" hidden="1" customHeight="1" x14ac:dyDescent="0.25">
      <c r="A255" s="457">
        <v>35</v>
      </c>
      <c r="B255" s="457"/>
      <c r="C255" s="30" t="s">
        <v>277</v>
      </c>
      <c r="D255" s="30"/>
      <c r="E255" s="182"/>
      <c r="F255" s="182"/>
      <c r="G255" s="182"/>
      <c r="H255" s="182"/>
      <c r="I255" s="182"/>
      <c r="J255" s="182"/>
      <c r="K255" s="182"/>
    </row>
    <row r="256" spans="1:11" ht="21.95" hidden="1" customHeight="1" x14ac:dyDescent="0.25">
      <c r="A256" s="182"/>
      <c r="B256" s="182"/>
      <c r="C256" s="771" t="s">
        <v>460</v>
      </c>
      <c r="D256" s="771"/>
      <c r="E256" s="771"/>
      <c r="F256" s="771"/>
      <c r="G256" s="771"/>
      <c r="H256" s="771"/>
      <c r="I256" s="771"/>
      <c r="J256" s="771"/>
      <c r="K256" s="771"/>
    </row>
    <row r="257" spans="1:11" ht="21.95" hidden="1" customHeight="1" x14ac:dyDescent="0.25">
      <c r="A257" s="182"/>
      <c r="B257" s="182"/>
      <c r="C257" s="771"/>
      <c r="D257" s="771"/>
      <c r="E257" s="771"/>
      <c r="F257" s="771"/>
      <c r="G257" s="771"/>
      <c r="H257" s="771"/>
      <c r="I257" s="771"/>
      <c r="J257" s="771"/>
      <c r="K257" s="771"/>
    </row>
    <row r="258" spans="1:11" ht="15" hidden="1" customHeight="1" x14ac:dyDescent="0.25">
      <c r="A258" s="182"/>
      <c r="B258" s="182"/>
      <c r="C258" s="536"/>
      <c r="D258" s="536"/>
      <c r="E258" s="536"/>
      <c r="F258" s="536"/>
      <c r="G258" s="536"/>
      <c r="H258" s="536"/>
      <c r="I258" s="536"/>
      <c r="J258" s="536"/>
      <c r="K258" s="536"/>
    </row>
    <row r="259" spans="1:11" ht="15" hidden="1" customHeight="1" x14ac:dyDescent="0.25">
      <c r="A259" s="182"/>
      <c r="B259" s="182"/>
      <c r="C259" s="538" t="s">
        <v>485</v>
      </c>
      <c r="D259" s="536"/>
      <c r="E259" s="538"/>
      <c r="F259" s="536"/>
      <c r="G259" s="536"/>
      <c r="H259" s="536"/>
      <c r="I259" s="536"/>
      <c r="J259" s="536"/>
      <c r="K259" s="536"/>
    </row>
    <row r="260" spans="1:11" ht="15" hidden="1" customHeight="1" x14ac:dyDescent="0.25">
      <c r="A260" s="182"/>
      <c r="B260" s="182"/>
      <c r="C260" s="536" t="s">
        <v>482</v>
      </c>
      <c r="D260" s="536"/>
      <c r="E260" s="536"/>
      <c r="F260" s="536"/>
      <c r="G260" s="536"/>
      <c r="H260" s="536"/>
      <c r="I260" s="536"/>
      <c r="J260" s="536"/>
      <c r="K260" s="536"/>
    </row>
    <row r="261" spans="1:11" ht="15" hidden="1" customHeight="1" x14ac:dyDescent="0.25">
      <c r="A261" s="182"/>
      <c r="B261" s="182"/>
      <c r="C261" s="536" t="s">
        <v>483</v>
      </c>
      <c r="D261" s="536"/>
      <c r="E261" s="536"/>
      <c r="F261" s="536"/>
      <c r="G261" s="536"/>
      <c r="H261" s="536"/>
      <c r="I261" s="536"/>
      <c r="J261" s="536"/>
      <c r="K261" s="536"/>
    </row>
    <row r="262" spans="1:11" ht="15" hidden="1" customHeight="1" x14ac:dyDescent="0.25">
      <c r="A262" s="182"/>
      <c r="B262" s="182"/>
      <c r="C262" s="536" t="s">
        <v>29</v>
      </c>
      <c r="D262" s="536"/>
      <c r="E262" s="539"/>
      <c r="F262" s="536"/>
      <c r="G262" s="540">
        <v>98061617</v>
      </c>
      <c r="H262" s="536"/>
      <c r="I262" s="536"/>
      <c r="J262" s="536"/>
      <c r="K262" s="536"/>
    </row>
    <row r="263" spans="1:11" ht="15" hidden="1" customHeight="1" x14ac:dyDescent="0.25">
      <c r="A263" s="182"/>
      <c r="B263" s="182"/>
      <c r="C263" s="182" t="s">
        <v>164</v>
      </c>
      <c r="D263" s="182"/>
      <c r="E263" s="182"/>
      <c r="F263" s="182"/>
      <c r="G263" s="543">
        <v>6118569</v>
      </c>
      <c r="H263" s="182"/>
      <c r="I263" s="182"/>
      <c r="J263" s="182"/>
      <c r="K263" s="182"/>
    </row>
    <row r="264" spans="1:11" ht="15" hidden="1" customHeight="1" x14ac:dyDescent="0.25">
      <c r="A264" s="182"/>
      <c r="B264" s="182"/>
      <c r="C264" s="182" t="s">
        <v>480</v>
      </c>
      <c r="D264" s="182"/>
      <c r="E264" s="182"/>
      <c r="F264" s="182"/>
      <c r="G264" s="541">
        <v>-30000000</v>
      </c>
      <c r="H264" s="182"/>
      <c r="I264" s="182"/>
      <c r="J264" s="182"/>
      <c r="K264" s="182"/>
    </row>
    <row r="265" spans="1:11" ht="15" hidden="1" customHeight="1" x14ac:dyDescent="0.25">
      <c r="A265" s="182"/>
      <c r="B265" s="182"/>
      <c r="C265" s="182" t="s">
        <v>481</v>
      </c>
      <c r="D265" s="182"/>
      <c r="E265" s="182"/>
      <c r="F265" s="182"/>
      <c r="G265" s="542">
        <f>SUM(G262:G264)</f>
        <v>74180186</v>
      </c>
      <c r="H265" s="182"/>
      <c r="I265" s="182"/>
      <c r="J265" s="182"/>
      <c r="K265" s="182"/>
    </row>
    <row r="266" spans="1:11" ht="15" hidden="1" customHeight="1" x14ac:dyDescent="0.25">
      <c r="A266" s="182"/>
      <c r="B266" s="182"/>
      <c r="C266" s="182"/>
      <c r="D266" s="182"/>
      <c r="E266" s="182"/>
      <c r="F266" s="182"/>
      <c r="G266" s="182"/>
      <c r="H266" s="182"/>
      <c r="I266" s="182"/>
      <c r="J266" s="182"/>
      <c r="K266" s="182"/>
    </row>
    <row r="267" spans="1:11" hidden="1" x14ac:dyDescent="0.25">
      <c r="A267" s="457">
        <v>36</v>
      </c>
      <c r="B267" s="457"/>
      <c r="C267" s="30" t="s">
        <v>338</v>
      </c>
      <c r="D267" s="30"/>
      <c r="E267" s="182"/>
      <c r="F267" s="182"/>
      <c r="G267" s="182"/>
      <c r="H267" s="182"/>
      <c r="I267" s="182"/>
      <c r="J267" s="182"/>
      <c r="K267" s="182"/>
    </row>
    <row r="268" spans="1:11" hidden="1" x14ac:dyDescent="0.25">
      <c r="A268" s="182"/>
      <c r="B268" s="182"/>
      <c r="C268" s="182"/>
      <c r="D268" s="182"/>
      <c r="E268" s="182"/>
      <c r="F268" s="182"/>
      <c r="G268" s="182"/>
      <c r="H268" s="182"/>
      <c r="I268" s="182"/>
      <c r="J268" s="182"/>
      <c r="K268" s="182"/>
    </row>
    <row r="269" spans="1:11" hidden="1" x14ac:dyDescent="0.25">
      <c r="A269" s="182"/>
      <c r="B269" s="182"/>
      <c r="C269" s="769" t="s">
        <v>316</v>
      </c>
      <c r="D269" s="769"/>
      <c r="E269" s="769"/>
      <c r="F269" s="769"/>
      <c r="G269" s="769"/>
      <c r="H269" s="769"/>
      <c r="I269" s="769"/>
      <c r="J269" s="769"/>
      <c r="K269" s="769"/>
    </row>
    <row r="270" spans="1:11" hidden="1" x14ac:dyDescent="0.25">
      <c r="A270" s="182"/>
      <c r="B270" s="182"/>
      <c r="C270" s="769"/>
      <c r="D270" s="769"/>
      <c r="E270" s="769"/>
      <c r="F270" s="769"/>
      <c r="G270" s="769"/>
      <c r="H270" s="769"/>
      <c r="I270" s="769"/>
      <c r="J270" s="769"/>
      <c r="K270" s="769"/>
    </row>
    <row r="271" spans="1:11" hidden="1" x14ac:dyDescent="0.25">
      <c r="A271" s="182"/>
      <c r="B271" s="182"/>
      <c r="C271" s="497"/>
      <c r="D271" s="497"/>
      <c r="E271" s="497"/>
      <c r="F271" s="497"/>
      <c r="G271" s="537" t="s">
        <v>486</v>
      </c>
      <c r="H271" s="497"/>
      <c r="I271" s="497"/>
      <c r="J271" s="497"/>
      <c r="K271" s="497"/>
    </row>
    <row r="272" spans="1:11" hidden="1" x14ac:dyDescent="0.25">
      <c r="A272" s="457">
        <v>37</v>
      </c>
      <c r="B272" s="457"/>
      <c r="C272" s="30" t="s">
        <v>332</v>
      </c>
      <c r="D272" s="30"/>
      <c r="E272" s="497"/>
      <c r="F272" s="497"/>
      <c r="G272" s="497"/>
      <c r="H272" s="497"/>
      <c r="I272" s="497"/>
      <c r="J272" s="497"/>
      <c r="K272" s="497"/>
    </row>
    <row r="273" spans="1:11" ht="9" hidden="1" customHeight="1" x14ac:dyDescent="0.25">
      <c r="A273" s="182"/>
      <c r="B273" s="182"/>
      <c r="C273" s="497"/>
      <c r="D273" s="497"/>
      <c r="E273" s="497"/>
      <c r="F273" s="497"/>
      <c r="G273" s="497"/>
      <c r="H273" s="497"/>
      <c r="I273" s="497"/>
      <c r="J273" s="497"/>
      <c r="K273" s="497"/>
    </row>
    <row r="274" spans="1:11" ht="15" hidden="1" customHeight="1" x14ac:dyDescent="0.25">
      <c r="A274" s="182"/>
      <c r="B274" s="182"/>
      <c r="C274" s="497"/>
      <c r="D274" s="497"/>
      <c r="E274" s="497"/>
      <c r="F274" s="497"/>
      <c r="G274" s="497"/>
      <c r="H274" s="497"/>
      <c r="I274" s="497"/>
      <c r="J274" s="497"/>
      <c r="K274" s="497"/>
    </row>
    <row r="275" spans="1:11" ht="15" hidden="1" customHeight="1" x14ac:dyDescent="0.25">
      <c r="A275" s="182"/>
      <c r="B275" s="182"/>
      <c r="C275" s="497"/>
      <c r="D275" s="497"/>
      <c r="E275" s="497"/>
      <c r="F275" s="497"/>
      <c r="G275" s="497"/>
      <c r="H275" s="497"/>
      <c r="I275" s="497"/>
      <c r="J275" s="497"/>
      <c r="K275" s="497"/>
    </row>
    <row r="276" spans="1:11" ht="15" hidden="1" customHeight="1" x14ac:dyDescent="0.25">
      <c r="A276" s="182"/>
      <c r="B276" s="182"/>
      <c r="C276" s="497"/>
      <c r="D276" s="497"/>
      <c r="E276" s="497"/>
      <c r="F276" s="497"/>
      <c r="G276" s="497"/>
      <c r="H276" s="497"/>
      <c r="I276" s="497"/>
      <c r="J276" s="497"/>
      <c r="K276" s="497"/>
    </row>
    <row r="277" spans="1:11" hidden="1" x14ac:dyDescent="0.25">
      <c r="A277" s="182"/>
      <c r="B277" s="182"/>
      <c r="C277" s="182"/>
      <c r="D277" s="182"/>
      <c r="E277" s="182"/>
      <c r="F277" s="182"/>
      <c r="G277" s="182"/>
      <c r="H277" s="497"/>
      <c r="I277" s="497"/>
      <c r="J277" s="497"/>
      <c r="K277" s="497"/>
    </row>
    <row r="278" spans="1:11" hidden="1" x14ac:dyDescent="0.25">
      <c r="A278" s="182"/>
      <c r="B278" s="182"/>
      <c r="C278" s="182"/>
      <c r="D278" s="182"/>
      <c r="E278" s="182"/>
      <c r="F278" s="182"/>
      <c r="G278" s="182"/>
      <c r="H278" s="497"/>
      <c r="I278" s="497"/>
      <c r="J278" s="497"/>
      <c r="K278" s="497"/>
    </row>
    <row r="279" spans="1:11" hidden="1" x14ac:dyDescent="0.25">
      <c r="A279" s="182"/>
      <c r="B279" s="182"/>
      <c r="C279" s="182"/>
      <c r="D279" s="182"/>
      <c r="E279" s="182"/>
      <c r="F279" s="182"/>
      <c r="G279" s="182"/>
      <c r="H279" s="497"/>
      <c r="I279" s="497"/>
      <c r="J279" s="497"/>
      <c r="K279" s="497"/>
    </row>
    <row r="280" spans="1:11" hidden="1" x14ac:dyDescent="0.25">
      <c r="A280" s="182"/>
      <c r="B280" s="182"/>
      <c r="C280" s="182"/>
      <c r="D280" s="182"/>
      <c r="E280" s="182"/>
      <c r="F280" s="182"/>
      <c r="G280" s="182"/>
      <c r="H280" s="497"/>
      <c r="I280" s="497"/>
      <c r="J280" s="497"/>
      <c r="K280" s="497"/>
    </row>
    <row r="281" spans="1:11" hidden="1" x14ac:dyDescent="0.25">
      <c r="A281" s="182"/>
      <c r="B281" s="182"/>
      <c r="C281" s="182"/>
      <c r="D281" s="182"/>
      <c r="E281" s="182"/>
      <c r="F281" s="182"/>
      <c r="G281" s="182"/>
      <c r="H281" s="497"/>
      <c r="I281" s="497"/>
      <c r="J281" s="497"/>
      <c r="K281" s="497"/>
    </row>
    <row r="282" spans="1:11" hidden="1" x14ac:dyDescent="0.25">
      <c r="A282" s="182"/>
      <c r="B282" s="182"/>
      <c r="C282" s="182"/>
      <c r="D282" s="182"/>
      <c r="E282" s="182"/>
      <c r="F282" s="182"/>
      <c r="G282" s="182"/>
      <c r="H282" s="497"/>
      <c r="I282" s="497"/>
      <c r="J282" s="497"/>
      <c r="K282" s="497"/>
    </row>
    <row r="283" spans="1:11" hidden="1" x14ac:dyDescent="0.25">
      <c r="A283" s="182"/>
      <c r="B283" s="182"/>
      <c r="C283" s="182"/>
      <c r="D283" s="182"/>
      <c r="E283" s="182"/>
      <c r="F283" s="182"/>
      <c r="G283" s="182"/>
      <c r="H283" s="497"/>
      <c r="I283" s="497"/>
      <c r="J283" s="497"/>
      <c r="K283" s="497"/>
    </row>
    <row r="284" spans="1:11" hidden="1" x14ac:dyDescent="0.25">
      <c r="A284" s="182"/>
      <c r="B284" s="182"/>
      <c r="C284" s="182"/>
      <c r="D284" s="182"/>
      <c r="E284" s="182"/>
      <c r="F284" s="182"/>
      <c r="G284" s="182"/>
      <c r="H284" s="497"/>
      <c r="I284" s="497"/>
      <c r="J284" s="497"/>
      <c r="K284" s="497"/>
    </row>
    <row r="285" spans="1:11" hidden="1" x14ac:dyDescent="0.25">
      <c r="A285" s="182"/>
      <c r="B285" s="182"/>
      <c r="C285" s="182"/>
      <c r="D285" s="182"/>
      <c r="E285" s="182"/>
      <c r="F285" s="182"/>
      <c r="G285" s="182"/>
      <c r="H285" s="497"/>
      <c r="I285" s="497"/>
      <c r="J285" s="497"/>
      <c r="K285" s="497"/>
    </row>
    <row r="286" spans="1:11" hidden="1" x14ac:dyDescent="0.25">
      <c r="A286" s="182"/>
      <c r="B286" s="182"/>
      <c r="C286" s="497"/>
      <c r="D286" s="497"/>
      <c r="E286" s="497"/>
      <c r="F286" s="497"/>
      <c r="G286" s="497"/>
      <c r="H286" s="497"/>
      <c r="I286" s="497"/>
      <c r="J286" s="497"/>
      <c r="K286" s="497"/>
    </row>
    <row r="287" spans="1:11" hidden="1" x14ac:dyDescent="0.25">
      <c r="A287" s="182"/>
      <c r="B287" s="182"/>
      <c r="C287" s="497"/>
      <c r="D287" s="497"/>
      <c r="E287" s="497"/>
      <c r="F287" s="497"/>
      <c r="G287" s="497"/>
      <c r="H287" s="497"/>
      <c r="I287" s="497"/>
      <c r="J287" s="497"/>
      <c r="K287" s="497"/>
    </row>
    <row r="288" spans="1:11" hidden="1" x14ac:dyDescent="0.25">
      <c r="A288" s="182"/>
      <c r="B288" s="182"/>
      <c r="C288" s="497"/>
      <c r="D288" s="497"/>
      <c r="E288" s="497"/>
      <c r="F288" s="497"/>
      <c r="G288" s="497"/>
      <c r="H288" s="497"/>
      <c r="I288" s="497"/>
      <c r="J288" s="497"/>
      <c r="K288" s="497"/>
    </row>
    <row r="289" spans="1:11" hidden="1" x14ac:dyDescent="0.25">
      <c r="A289" s="182"/>
      <c r="B289" s="182"/>
      <c r="C289" s="497"/>
      <c r="D289" s="497"/>
      <c r="E289" s="497"/>
      <c r="F289" s="497"/>
      <c r="G289" s="497"/>
      <c r="H289" s="497"/>
      <c r="I289" s="497"/>
      <c r="J289" s="497"/>
      <c r="K289" s="497"/>
    </row>
    <row r="290" spans="1:11" hidden="1" x14ac:dyDescent="0.25">
      <c r="A290" s="182"/>
      <c r="B290" s="182"/>
      <c r="C290" s="497"/>
      <c r="D290" s="497"/>
      <c r="E290" s="497"/>
      <c r="F290" s="497"/>
      <c r="G290" s="497"/>
      <c r="H290" s="497"/>
      <c r="I290" s="497"/>
      <c r="J290" s="497"/>
      <c r="K290" s="497"/>
    </row>
    <row r="291" spans="1:11" hidden="1" x14ac:dyDescent="0.25">
      <c r="A291" s="182"/>
      <c r="B291" s="182"/>
      <c r="C291" s="182"/>
      <c r="D291" s="182"/>
      <c r="E291" s="182"/>
      <c r="F291" s="182"/>
      <c r="G291" s="182"/>
      <c r="H291" s="182"/>
      <c r="I291" s="182"/>
      <c r="J291" s="182"/>
      <c r="K291" s="182"/>
    </row>
    <row r="292" spans="1:11" hidden="1" x14ac:dyDescent="0.25">
      <c r="A292" s="457"/>
      <c r="B292" s="457"/>
      <c r="C292" s="182" t="s">
        <v>440</v>
      </c>
      <c r="D292" s="30"/>
      <c r="E292" s="182"/>
      <c r="F292" s="182"/>
      <c r="G292" s="182"/>
      <c r="H292" s="182"/>
      <c r="I292" s="182"/>
      <c r="J292" s="182"/>
      <c r="K292" s="182"/>
    </row>
    <row r="293" spans="1:11" hidden="1" x14ac:dyDescent="0.25">
      <c r="A293" s="182"/>
      <c r="B293" s="182"/>
      <c r="C293" s="182" t="s">
        <v>371</v>
      </c>
      <c r="D293" s="182"/>
      <c r="E293" s="182"/>
      <c r="F293" s="182"/>
      <c r="G293" s="182"/>
      <c r="H293" s="182"/>
      <c r="I293" s="182"/>
      <c r="J293" s="182"/>
      <c r="K293" s="182"/>
    </row>
    <row r="294" spans="1:11" hidden="1" x14ac:dyDescent="0.25">
      <c r="A294" s="182"/>
      <c r="B294" s="182"/>
      <c r="C294" s="766" t="s">
        <v>441</v>
      </c>
      <c r="D294" s="766"/>
      <c r="E294" s="766"/>
      <c r="F294" s="766"/>
      <c r="G294" s="766"/>
      <c r="H294" s="766"/>
      <c r="I294" s="766"/>
      <c r="J294" s="766"/>
      <c r="K294" s="766"/>
    </row>
    <row r="295" spans="1:11" ht="15.75" hidden="1" customHeight="1" x14ac:dyDescent="0.25">
      <c r="A295" s="182"/>
      <c r="B295" s="182"/>
      <c r="C295" s="182"/>
      <c r="D295" s="182"/>
      <c r="E295" s="182"/>
      <c r="F295" s="182"/>
      <c r="G295" s="182"/>
      <c r="H295" s="182"/>
      <c r="I295" s="182"/>
      <c r="J295" s="182"/>
      <c r="K295" s="182"/>
    </row>
    <row r="296" spans="1:11" hidden="1" x14ac:dyDescent="0.25">
      <c r="A296" s="182"/>
      <c r="B296" s="182"/>
      <c r="C296" s="182"/>
      <c r="D296" s="182"/>
      <c r="E296" s="182"/>
      <c r="F296" s="182"/>
      <c r="G296" s="182"/>
      <c r="H296" s="182"/>
      <c r="I296" s="182"/>
      <c r="J296" s="182"/>
      <c r="K296" s="182"/>
    </row>
    <row r="297" spans="1:11" hidden="1" x14ac:dyDescent="0.25">
      <c r="A297" s="182"/>
      <c r="B297" s="182"/>
      <c r="C297" s="182"/>
      <c r="D297" s="182"/>
      <c r="E297" s="182"/>
      <c r="F297" s="182"/>
      <c r="G297" s="182"/>
      <c r="H297" s="182"/>
      <c r="I297" s="182"/>
      <c r="J297" s="182"/>
      <c r="K297" s="182"/>
    </row>
    <row r="298" spans="1:11" hidden="1" x14ac:dyDescent="0.25">
      <c r="A298" s="182"/>
      <c r="B298" s="182"/>
      <c r="C298" s="182"/>
      <c r="D298" s="182"/>
      <c r="E298" s="182"/>
      <c r="F298" s="182"/>
      <c r="G298" s="182"/>
      <c r="H298" s="182"/>
      <c r="I298" s="182"/>
      <c r="J298" s="182"/>
      <c r="K298" s="182"/>
    </row>
    <row r="299" spans="1:11" hidden="1" x14ac:dyDescent="0.25">
      <c r="A299" s="182"/>
      <c r="B299" s="182"/>
      <c r="C299" s="182"/>
      <c r="D299" s="182"/>
      <c r="E299" s="182"/>
      <c r="F299" s="182"/>
      <c r="G299" s="182"/>
      <c r="H299" s="182"/>
      <c r="I299" s="182"/>
      <c r="J299" s="182"/>
      <c r="K299" s="182"/>
    </row>
    <row r="300" spans="1:11" hidden="1" x14ac:dyDescent="0.25">
      <c r="A300" s="182"/>
      <c r="B300" s="182"/>
      <c r="C300" s="182"/>
      <c r="D300" s="182"/>
      <c r="E300" s="182"/>
      <c r="F300" s="182"/>
      <c r="G300" s="182"/>
      <c r="H300" s="182"/>
      <c r="I300" s="182"/>
      <c r="J300" s="182"/>
      <c r="K300" s="182"/>
    </row>
    <row r="301" spans="1:11" hidden="1" x14ac:dyDescent="0.25">
      <c r="A301" s="182"/>
      <c r="B301" s="182"/>
      <c r="C301" s="182"/>
      <c r="D301" s="182"/>
      <c r="E301" s="182"/>
      <c r="F301" s="182"/>
      <c r="G301" s="182"/>
      <c r="H301" s="182"/>
      <c r="I301" s="182"/>
      <c r="J301" s="182"/>
      <c r="K301" s="182"/>
    </row>
    <row r="302" spans="1:11" hidden="1" x14ac:dyDescent="0.25">
      <c r="A302" s="182"/>
      <c r="B302" s="182"/>
      <c r="C302" s="182"/>
      <c r="D302" s="182"/>
      <c r="E302" s="182"/>
      <c r="F302" s="182"/>
      <c r="G302" s="182"/>
      <c r="H302" s="182"/>
      <c r="I302" s="182"/>
      <c r="J302" s="182"/>
      <c r="K302" s="182"/>
    </row>
    <row r="303" spans="1:11" hidden="1" x14ac:dyDescent="0.25">
      <c r="A303" s="182"/>
      <c r="B303" s="182"/>
      <c r="C303" s="182"/>
      <c r="D303" s="182"/>
      <c r="E303" s="182"/>
      <c r="F303" s="182"/>
      <c r="G303" s="182"/>
      <c r="H303" s="182"/>
      <c r="I303" s="182"/>
      <c r="J303" s="182"/>
      <c r="K303" s="182"/>
    </row>
    <row r="304" spans="1:11" hidden="1" x14ac:dyDescent="0.25">
      <c r="A304" s="531"/>
      <c r="B304" s="182"/>
      <c r="C304" s="182"/>
      <c r="D304" s="182"/>
      <c r="E304" s="182"/>
      <c r="F304" s="182"/>
      <c r="G304" s="182"/>
      <c r="H304" s="182"/>
      <c r="I304" s="182"/>
      <c r="J304" s="182"/>
      <c r="K304" s="182"/>
    </row>
    <row r="305" spans="1:11" hidden="1" x14ac:dyDescent="0.25">
      <c r="A305" s="182"/>
      <c r="B305" s="182"/>
      <c r="C305" s="182"/>
      <c r="D305" s="182"/>
      <c r="E305" s="182"/>
      <c r="F305" s="182"/>
      <c r="G305" s="182"/>
      <c r="H305" s="182"/>
      <c r="I305" s="182"/>
      <c r="J305" s="182"/>
      <c r="K305" s="182"/>
    </row>
    <row r="306" spans="1:11" hidden="1" x14ac:dyDescent="0.25">
      <c r="A306" s="182"/>
      <c r="B306" s="182"/>
      <c r="C306" s="182"/>
      <c r="D306" s="182"/>
      <c r="E306" s="182"/>
      <c r="F306" s="182"/>
      <c r="G306" s="182"/>
      <c r="H306" s="182"/>
      <c r="I306" s="182"/>
      <c r="J306" s="182"/>
      <c r="K306" s="182"/>
    </row>
    <row r="307" spans="1:11" hidden="1" x14ac:dyDescent="0.25">
      <c r="A307" s="182"/>
      <c r="B307" s="182"/>
      <c r="C307" s="182"/>
      <c r="D307" s="182"/>
      <c r="E307" s="182"/>
      <c r="F307" s="182"/>
      <c r="G307" s="182"/>
      <c r="H307" s="182"/>
      <c r="I307" s="182"/>
      <c r="J307" s="182"/>
      <c r="K307" s="182"/>
    </row>
    <row r="308" spans="1:11" hidden="1" x14ac:dyDescent="0.25">
      <c r="A308" s="182"/>
      <c r="B308" s="182"/>
      <c r="C308" s="182"/>
      <c r="D308" s="182"/>
      <c r="E308" s="182"/>
      <c r="F308" s="182"/>
      <c r="G308" s="182"/>
      <c r="H308" s="182"/>
      <c r="I308" s="182"/>
      <c r="J308" s="182"/>
      <c r="K308" s="182"/>
    </row>
    <row r="309" spans="1:11" hidden="1" x14ac:dyDescent="0.25">
      <c r="A309" s="182"/>
      <c r="B309" s="182"/>
      <c r="C309" s="182"/>
      <c r="D309" s="182"/>
      <c r="E309" s="182"/>
      <c r="F309" s="182"/>
      <c r="G309" s="182"/>
      <c r="H309" s="182"/>
      <c r="I309" s="182"/>
      <c r="J309" s="182"/>
      <c r="K309" s="182"/>
    </row>
    <row r="310" spans="1:11" hidden="1" x14ac:dyDescent="0.25">
      <c r="A310" s="182"/>
      <c r="B310" s="182"/>
      <c r="C310" s="182"/>
      <c r="D310" s="182"/>
      <c r="E310" s="182"/>
      <c r="F310" s="182"/>
      <c r="G310" s="182"/>
      <c r="H310" s="182"/>
      <c r="I310" s="182"/>
      <c r="J310" s="182"/>
      <c r="K310" s="182"/>
    </row>
    <row r="311" spans="1:11" hidden="1" x14ac:dyDescent="0.25">
      <c r="A311" s="182"/>
      <c r="B311" s="182"/>
      <c r="C311" s="182"/>
      <c r="D311" s="182"/>
      <c r="E311" s="182"/>
      <c r="F311" s="182"/>
      <c r="G311" s="182"/>
      <c r="H311" s="182"/>
      <c r="I311" s="182"/>
      <c r="J311" s="182"/>
      <c r="K311" s="182"/>
    </row>
    <row r="312" spans="1:11" hidden="1" x14ac:dyDescent="0.25">
      <c r="A312" s="182"/>
      <c r="B312" s="182"/>
      <c r="C312" s="182"/>
      <c r="D312" s="182"/>
      <c r="E312" s="182"/>
      <c r="F312" s="182"/>
      <c r="G312" s="182"/>
      <c r="H312" s="182"/>
    </row>
    <row r="313" spans="1:11" hidden="1" x14ac:dyDescent="0.25"/>
    <row r="314" spans="1:11" hidden="1" x14ac:dyDescent="0.25"/>
    <row r="315" spans="1:11" hidden="1" x14ac:dyDescent="0.25"/>
    <row r="316" spans="1:11" hidden="1" x14ac:dyDescent="0.25"/>
    <row r="317" spans="1:11" hidden="1" x14ac:dyDescent="0.25"/>
    <row r="318" spans="1:11" hidden="1" x14ac:dyDescent="0.25"/>
    <row r="319" spans="1:11" hidden="1" x14ac:dyDescent="0.25"/>
    <row r="320" spans="1:11" hidden="1" x14ac:dyDescent="0.25"/>
    <row r="321" hidden="1" x14ac:dyDescent="0.25"/>
    <row r="322" hidden="1" x14ac:dyDescent="0.25"/>
    <row r="323" hidden="1" x14ac:dyDescent="0.25"/>
    <row r="324" hidden="1" x14ac:dyDescent="0.25"/>
    <row r="325" hidden="1" x14ac:dyDescent="0.25"/>
    <row r="326" hidden="1" x14ac:dyDescent="0.25"/>
  </sheetData>
  <mergeCells count="23">
    <mergeCell ref="C294:K294"/>
    <mergeCell ref="C167:K168"/>
    <mergeCell ref="C218:K219"/>
    <mergeCell ref="C269:K270"/>
    <mergeCell ref="C225:K233"/>
    <mergeCell ref="C247:K249"/>
    <mergeCell ref="C251:K252"/>
    <mergeCell ref="C256:K257"/>
    <mergeCell ref="C244:K245"/>
    <mergeCell ref="C181:F181"/>
    <mergeCell ref="C183:E183"/>
    <mergeCell ref="A3:A5"/>
    <mergeCell ref="E3:K3"/>
    <mergeCell ref="E4:G4"/>
    <mergeCell ref="C147:E147"/>
    <mergeCell ref="E83:K83"/>
    <mergeCell ref="E84:G84"/>
    <mergeCell ref="C3:C5"/>
    <mergeCell ref="C127:K128"/>
    <mergeCell ref="C61:H61"/>
    <mergeCell ref="C122:H122"/>
    <mergeCell ref="I84:K84"/>
    <mergeCell ref="I4:K4"/>
  </mergeCells>
  <pageMargins left="0.7" right="0.6" top="1" bottom="1" header="0.118110236220472" footer="0.8"/>
  <pageSetup paperSize="9" scale="85" firstPageNumber="18" orientation="portrait" useFirstPageNumber="1"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view="pageBreakPreview" topLeftCell="A3" zoomScaleNormal="100" zoomScaleSheetLayoutView="100" workbookViewId="0">
      <selection activeCell="H31" sqref="H31"/>
    </sheetView>
  </sheetViews>
  <sheetFormatPr defaultRowHeight="15.75" x14ac:dyDescent="0.25"/>
  <cols>
    <col min="1" max="1" width="7.375" style="545" customWidth="1"/>
    <col min="2" max="2" width="0.25" style="545" customWidth="1"/>
    <col min="3" max="3" width="18.125" style="545" customWidth="1"/>
    <col min="4" max="4" width="11.625" style="545" customWidth="1"/>
    <col min="5" max="5" width="13.625" style="545" customWidth="1"/>
    <col min="6" max="6" width="11.125" style="545" bestFit="1" customWidth="1"/>
    <col min="7" max="7" width="10.125" style="545" bestFit="1" customWidth="1"/>
    <col min="8" max="8" width="11.875" style="545" bestFit="1" customWidth="1"/>
    <col min="9" max="9" width="10.375" style="545" bestFit="1" customWidth="1"/>
    <col min="10" max="10" width="4.625" style="545" customWidth="1"/>
    <col min="11" max="11" width="15.125" style="545" bestFit="1" customWidth="1"/>
    <col min="12" max="12" width="13.5" style="545" bestFit="1" customWidth="1"/>
    <col min="13" max="13" width="11.125" style="545" bestFit="1" customWidth="1"/>
    <col min="14" max="16384" width="9" style="545"/>
  </cols>
  <sheetData>
    <row r="1" spans="1:11" hidden="1" x14ac:dyDescent="0.25"/>
    <row r="2" spans="1:11" hidden="1" x14ac:dyDescent="0.25">
      <c r="E2" s="546"/>
      <c r="F2" s="546"/>
      <c r="G2" s="546"/>
      <c r="H2" s="546"/>
      <c r="I2" s="546"/>
      <c r="J2" s="546"/>
      <c r="K2" s="546"/>
    </row>
    <row r="3" spans="1:11" x14ac:dyDescent="0.25">
      <c r="A3" s="547"/>
      <c r="B3" s="547"/>
      <c r="C3" s="547"/>
      <c r="D3" s="547"/>
      <c r="E3" s="547"/>
      <c r="F3" s="547"/>
      <c r="G3" s="547"/>
      <c r="H3" s="547"/>
      <c r="I3" s="547"/>
      <c r="J3" s="547"/>
      <c r="K3" s="547"/>
    </row>
    <row r="4" spans="1:11" ht="18" customHeight="1" x14ac:dyDescent="0.25">
      <c r="A4" s="457">
        <v>35</v>
      </c>
      <c r="B4" s="457"/>
      <c r="C4" s="548" t="s">
        <v>277</v>
      </c>
      <c r="D4" s="548"/>
      <c r="E4" s="547"/>
      <c r="F4" s="547"/>
      <c r="G4" s="547"/>
      <c r="H4" s="547"/>
      <c r="I4" s="547"/>
      <c r="J4" s="547"/>
      <c r="K4" s="547"/>
    </row>
    <row r="5" spans="1:11" ht="21.95" customHeight="1" x14ac:dyDescent="0.25">
      <c r="A5" s="547"/>
      <c r="B5" s="547"/>
      <c r="C5" s="775" t="s">
        <v>498</v>
      </c>
      <c r="D5" s="775"/>
      <c r="E5" s="775"/>
      <c r="F5" s="775"/>
      <c r="G5" s="775"/>
      <c r="H5" s="775"/>
      <c r="I5" s="775"/>
      <c r="J5" s="549"/>
      <c r="K5" s="549"/>
    </row>
    <row r="6" spans="1:11" ht="37.5" customHeight="1" x14ac:dyDescent="0.25">
      <c r="A6" s="547"/>
      <c r="B6" s="547"/>
      <c r="C6" s="775"/>
      <c r="D6" s="775"/>
      <c r="E6" s="775"/>
      <c r="F6" s="775"/>
      <c r="G6" s="775"/>
      <c r="H6" s="775"/>
      <c r="I6" s="775"/>
      <c r="J6" s="549"/>
      <c r="K6" s="549"/>
    </row>
    <row r="7" spans="1:11" ht="42.75" x14ac:dyDescent="0.25">
      <c r="A7" s="547"/>
      <c r="B7" s="547"/>
      <c r="C7" s="550" t="s">
        <v>499</v>
      </c>
      <c r="D7" s="551" t="s">
        <v>500</v>
      </c>
      <c r="E7" s="551" t="s">
        <v>501</v>
      </c>
      <c r="F7" s="550" t="s">
        <v>502</v>
      </c>
      <c r="G7" s="550" t="s">
        <v>164</v>
      </c>
      <c r="H7" s="550" t="s">
        <v>480</v>
      </c>
      <c r="I7" s="550" t="s">
        <v>503</v>
      </c>
      <c r="J7" s="547"/>
      <c r="K7" s="547"/>
    </row>
    <row r="8" spans="1:11" s="556" customFormat="1" ht="28.5" x14ac:dyDescent="0.25">
      <c r="A8" s="552"/>
      <c r="B8" s="552"/>
      <c r="C8" s="553" t="s">
        <v>504</v>
      </c>
      <c r="D8" s="636" t="s">
        <v>505</v>
      </c>
      <c r="E8" s="636" t="s">
        <v>506</v>
      </c>
      <c r="F8" s="554">
        <v>98061617</v>
      </c>
      <c r="G8" s="554">
        <f>104180186-F8</f>
        <v>6118569</v>
      </c>
      <c r="H8" s="554">
        <v>-30000000</v>
      </c>
      <c r="I8" s="555">
        <f>F8+G8+H8</f>
        <v>74180186</v>
      </c>
      <c r="J8" s="552"/>
      <c r="K8" s="552"/>
    </row>
    <row r="9" spans="1:11" x14ac:dyDescent="0.25">
      <c r="A9" s="547"/>
      <c r="B9" s="547"/>
      <c r="C9" s="547"/>
      <c r="D9" s="547"/>
      <c r="E9" s="547"/>
      <c r="F9" s="547"/>
      <c r="G9" s="547"/>
      <c r="H9" s="547"/>
      <c r="I9" s="547"/>
      <c r="J9" s="547"/>
      <c r="K9" s="547"/>
    </row>
    <row r="10" spans="1:11" x14ac:dyDescent="0.25">
      <c r="A10" s="547"/>
      <c r="B10" s="547"/>
      <c r="C10" s="547"/>
      <c r="D10" s="547"/>
      <c r="E10" s="547"/>
      <c r="F10" s="547"/>
      <c r="G10" s="547"/>
      <c r="H10" s="547"/>
      <c r="I10" s="547"/>
      <c r="J10" s="547"/>
      <c r="K10" s="547"/>
    </row>
    <row r="11" spans="1:11" x14ac:dyDescent="0.25">
      <c r="A11" s="457">
        <v>36</v>
      </c>
      <c r="B11" s="457"/>
      <c r="C11" s="548" t="s">
        <v>338</v>
      </c>
      <c r="D11" s="548"/>
      <c r="E11" s="547"/>
      <c r="F11" s="547"/>
      <c r="G11" s="557"/>
      <c r="H11" s="547"/>
      <c r="I11" s="547"/>
      <c r="J11" s="547"/>
      <c r="K11" s="547"/>
    </row>
    <row r="12" spans="1:11" x14ac:dyDescent="0.25">
      <c r="A12" s="547"/>
      <c r="B12" s="547"/>
      <c r="C12" s="547"/>
      <c r="D12" s="547"/>
      <c r="E12" s="547"/>
      <c r="F12" s="547"/>
      <c r="G12" s="547"/>
      <c r="H12" s="547"/>
      <c r="I12" s="547"/>
      <c r="J12" s="547"/>
      <c r="K12" s="547"/>
    </row>
    <row r="13" spans="1:11" ht="15" customHeight="1" x14ac:dyDescent="0.25">
      <c r="A13" s="547"/>
      <c r="B13" s="547"/>
      <c r="C13" s="776" t="s">
        <v>316</v>
      </c>
      <c r="D13" s="776"/>
      <c r="E13" s="776"/>
      <c r="F13" s="776"/>
      <c r="G13" s="776"/>
      <c r="H13" s="776"/>
      <c r="I13" s="776"/>
      <c r="J13" s="558"/>
      <c r="K13" s="558"/>
    </row>
    <row r="14" spans="1:11" x14ac:dyDescent="0.25">
      <c r="A14" s="547"/>
      <c r="B14" s="547"/>
      <c r="C14" s="776"/>
      <c r="D14" s="776"/>
      <c r="E14" s="776"/>
      <c r="F14" s="776"/>
      <c r="G14" s="776"/>
      <c r="H14" s="776"/>
      <c r="I14" s="776"/>
      <c r="J14" s="558"/>
      <c r="K14" s="558"/>
    </row>
    <row r="15" spans="1:11" x14ac:dyDescent="0.25">
      <c r="A15" s="547"/>
      <c r="B15" s="547"/>
      <c r="C15" s="559"/>
      <c r="D15" s="559"/>
      <c r="E15" s="559"/>
      <c r="F15" s="559"/>
      <c r="G15" s="559"/>
      <c r="H15" s="559"/>
      <c r="J15" s="559"/>
      <c r="K15" s="559"/>
    </row>
    <row r="16" spans="1:11" x14ac:dyDescent="0.25">
      <c r="A16" s="457">
        <v>37</v>
      </c>
      <c r="B16" s="457"/>
      <c r="C16" s="548" t="s">
        <v>332</v>
      </c>
      <c r="D16" s="548"/>
      <c r="E16" s="559"/>
      <c r="F16" s="559"/>
      <c r="G16" s="559"/>
      <c r="H16" s="559"/>
      <c r="I16" s="559"/>
      <c r="J16" s="559"/>
      <c r="K16" s="559"/>
    </row>
    <row r="17" spans="1:11" ht="9" customHeight="1" x14ac:dyDescent="0.25">
      <c r="A17" s="547"/>
      <c r="B17" s="547"/>
      <c r="C17" s="559"/>
      <c r="D17" s="559"/>
      <c r="E17" s="559"/>
      <c r="F17" s="559"/>
      <c r="G17" s="559"/>
      <c r="H17" s="559"/>
      <c r="I17" s="559"/>
      <c r="J17" s="559"/>
      <c r="K17" s="559"/>
    </row>
    <row r="18" spans="1:11" ht="15" hidden="1" customHeight="1" x14ac:dyDescent="0.25">
      <c r="A18" s="547"/>
      <c r="B18" s="547"/>
      <c r="C18" s="559"/>
      <c r="D18" s="559"/>
      <c r="E18" s="559"/>
      <c r="F18" s="559"/>
      <c r="G18" s="559"/>
      <c r="H18" s="559"/>
      <c r="I18" s="559"/>
      <c r="J18" s="559"/>
      <c r="K18" s="559"/>
    </row>
    <row r="19" spans="1:11" ht="15" hidden="1" customHeight="1" x14ac:dyDescent="0.25">
      <c r="A19" s="547"/>
      <c r="B19" s="547"/>
      <c r="C19" s="559"/>
      <c r="D19" s="559"/>
      <c r="E19" s="559"/>
      <c r="F19" s="559"/>
      <c r="G19" s="559"/>
      <c r="H19" s="559"/>
      <c r="I19" s="559"/>
      <c r="J19" s="559"/>
      <c r="K19" s="559"/>
    </row>
    <row r="20" spans="1:11" ht="15" hidden="1" customHeight="1" x14ac:dyDescent="0.25">
      <c r="A20" s="547"/>
      <c r="B20" s="547"/>
      <c r="C20" s="559"/>
      <c r="D20" s="559"/>
      <c r="E20" s="559"/>
      <c r="F20" s="559"/>
      <c r="G20" s="559"/>
      <c r="H20" s="559"/>
      <c r="I20" s="559"/>
      <c r="J20" s="559"/>
      <c r="K20" s="559"/>
    </row>
    <row r="21" spans="1:11" hidden="1" x14ac:dyDescent="0.25">
      <c r="A21" s="547"/>
      <c r="B21" s="547"/>
      <c r="C21" s="547"/>
      <c r="D21" s="547"/>
      <c r="E21" s="547"/>
      <c r="F21" s="547"/>
      <c r="G21" s="547"/>
      <c r="H21" s="559"/>
      <c r="I21" s="559"/>
      <c r="J21" s="559"/>
      <c r="K21" s="559"/>
    </row>
    <row r="22" spans="1:11" hidden="1" x14ac:dyDescent="0.25">
      <c r="A22" s="547"/>
      <c r="B22" s="547"/>
      <c r="C22" s="547"/>
      <c r="D22" s="547"/>
      <c r="E22" s="547"/>
      <c r="F22" s="547"/>
      <c r="G22" s="547"/>
      <c r="H22" s="559"/>
      <c r="I22" s="559"/>
      <c r="J22" s="559"/>
      <c r="K22" s="559"/>
    </row>
    <row r="23" spans="1:11" hidden="1" x14ac:dyDescent="0.25">
      <c r="A23" s="547"/>
      <c r="B23" s="547"/>
      <c r="C23" s="547"/>
      <c r="D23" s="547"/>
      <c r="E23" s="547"/>
      <c r="F23" s="547"/>
      <c r="G23" s="547"/>
      <c r="H23" s="559"/>
      <c r="I23" s="559"/>
      <c r="J23" s="559"/>
      <c r="K23" s="559"/>
    </row>
    <row r="24" spans="1:11" hidden="1" x14ac:dyDescent="0.25">
      <c r="A24" s="547"/>
      <c r="B24" s="547"/>
      <c r="C24" s="547"/>
      <c r="D24" s="547"/>
      <c r="E24" s="547"/>
      <c r="F24" s="547"/>
      <c r="G24" s="547"/>
      <c r="H24" s="559"/>
      <c r="I24" s="559"/>
      <c r="J24" s="559"/>
      <c r="K24" s="559"/>
    </row>
    <row r="25" spans="1:11" hidden="1" x14ac:dyDescent="0.25">
      <c r="A25" s="547"/>
      <c r="B25" s="547"/>
      <c r="C25" s="547"/>
      <c r="D25" s="547"/>
      <c r="E25" s="547"/>
      <c r="F25" s="547"/>
      <c r="G25" s="547"/>
      <c r="H25" s="559"/>
      <c r="I25" s="559"/>
      <c r="J25" s="559"/>
      <c r="K25" s="559"/>
    </row>
    <row r="26" spans="1:11" hidden="1" x14ac:dyDescent="0.25">
      <c r="A26" s="547"/>
      <c r="B26" s="547"/>
      <c r="C26" s="547"/>
      <c r="D26" s="547"/>
      <c r="E26" s="547"/>
      <c r="F26" s="547"/>
      <c r="G26" s="547"/>
      <c r="H26" s="559"/>
      <c r="I26" s="559"/>
      <c r="J26" s="559"/>
      <c r="K26" s="559"/>
    </row>
    <row r="27" spans="1:11" hidden="1" x14ac:dyDescent="0.25">
      <c r="A27" s="547"/>
      <c r="B27" s="547"/>
      <c r="C27" s="547"/>
      <c r="D27" s="547"/>
      <c r="E27" s="547"/>
      <c r="F27" s="547"/>
      <c r="G27" s="547"/>
      <c r="H27" s="559"/>
      <c r="I27" s="559"/>
      <c r="J27" s="559"/>
      <c r="K27" s="559"/>
    </row>
    <row r="28" spans="1:11" hidden="1" x14ac:dyDescent="0.25">
      <c r="A28" s="547"/>
      <c r="B28" s="547"/>
      <c r="C28" s="547"/>
      <c r="D28" s="547"/>
      <c r="E28" s="547"/>
      <c r="F28" s="547"/>
      <c r="G28" s="547"/>
      <c r="H28" s="559"/>
      <c r="I28" s="559"/>
      <c r="J28" s="559"/>
      <c r="K28" s="559"/>
    </row>
    <row r="29" spans="1:11" hidden="1" x14ac:dyDescent="0.25">
      <c r="A29" s="547"/>
      <c r="B29" s="547"/>
      <c r="C29" s="547"/>
      <c r="D29" s="547"/>
      <c r="E29" s="547"/>
      <c r="F29" s="547"/>
      <c r="G29" s="547"/>
      <c r="H29" s="559"/>
      <c r="I29" s="559"/>
      <c r="J29" s="559"/>
      <c r="K29" s="559"/>
    </row>
    <row r="30" spans="1:11" hidden="1" x14ac:dyDescent="0.25">
      <c r="A30" s="547"/>
      <c r="B30" s="547"/>
      <c r="C30" s="559"/>
      <c r="D30" s="559"/>
      <c r="E30" s="559"/>
      <c r="F30" s="559"/>
      <c r="G30" s="559"/>
      <c r="H30" s="559"/>
      <c r="I30" s="559"/>
      <c r="J30" s="559"/>
      <c r="K30" s="559"/>
    </row>
    <row r="31" spans="1:11" hidden="1" x14ac:dyDescent="0.25">
      <c r="A31" s="547"/>
      <c r="B31" s="547"/>
      <c r="C31" s="559"/>
      <c r="D31" s="559"/>
      <c r="E31" s="559"/>
      <c r="F31" s="559"/>
      <c r="G31" s="559"/>
      <c r="H31" s="559"/>
      <c r="I31" s="559"/>
      <c r="J31" s="559"/>
      <c r="K31" s="559"/>
    </row>
    <row r="32" spans="1:11" hidden="1" x14ac:dyDescent="0.25">
      <c r="A32" s="547"/>
      <c r="B32" s="547"/>
      <c r="C32" s="559"/>
      <c r="D32" s="559"/>
      <c r="E32" s="559"/>
      <c r="F32" s="559"/>
      <c r="G32" s="559"/>
      <c r="H32" s="559"/>
      <c r="I32" s="559"/>
      <c r="J32" s="559"/>
      <c r="K32" s="559"/>
    </row>
    <row r="33" spans="1:11" hidden="1" x14ac:dyDescent="0.25">
      <c r="A33" s="547"/>
      <c r="B33" s="547"/>
      <c r="C33" s="559"/>
      <c r="D33" s="559"/>
      <c r="E33" s="559"/>
      <c r="F33" s="559"/>
      <c r="G33" s="559"/>
      <c r="H33" s="559"/>
      <c r="I33" s="559"/>
      <c r="J33" s="559"/>
      <c r="K33" s="559"/>
    </row>
    <row r="34" spans="1:11" hidden="1" x14ac:dyDescent="0.25">
      <c r="A34" s="547"/>
      <c r="B34" s="547"/>
      <c r="C34" s="559"/>
      <c r="D34" s="559"/>
      <c r="E34" s="559"/>
      <c r="F34" s="559"/>
      <c r="G34" s="559"/>
      <c r="H34" s="559"/>
      <c r="I34" s="559"/>
      <c r="J34" s="559"/>
      <c r="K34" s="559"/>
    </row>
    <row r="35" spans="1:11" hidden="1" x14ac:dyDescent="0.25">
      <c r="A35" s="547"/>
      <c r="B35" s="547"/>
      <c r="C35" s="547"/>
      <c r="D35" s="547"/>
      <c r="E35" s="547"/>
      <c r="F35" s="547"/>
      <c r="G35" s="547"/>
      <c r="H35" s="547"/>
      <c r="I35" s="547"/>
      <c r="J35" s="547"/>
      <c r="K35" s="547"/>
    </row>
    <row r="36" spans="1:11" ht="51.6" customHeight="1" x14ac:dyDescent="0.25">
      <c r="A36" s="457"/>
      <c r="B36" s="457"/>
      <c r="C36" s="778" t="s">
        <v>532</v>
      </c>
      <c r="D36" s="778"/>
      <c r="E36" s="778"/>
      <c r="F36" s="778"/>
      <c r="G36" s="778"/>
      <c r="H36" s="778"/>
      <c r="I36" s="778"/>
      <c r="J36" s="547"/>
      <c r="K36" s="547"/>
    </row>
    <row r="37" spans="1:11" x14ac:dyDescent="0.25">
      <c r="A37" s="547"/>
      <c r="B37" s="547"/>
      <c r="C37" s="547"/>
      <c r="D37" s="547"/>
      <c r="E37" s="547"/>
      <c r="F37" s="547"/>
      <c r="G37" s="547"/>
      <c r="H37" s="547"/>
      <c r="I37" s="547"/>
      <c r="J37" s="547"/>
      <c r="K37" s="547"/>
    </row>
    <row r="38" spans="1:11" x14ac:dyDescent="0.25">
      <c r="A38" s="547"/>
      <c r="B38" s="547"/>
      <c r="C38" s="777"/>
      <c r="D38" s="777"/>
      <c r="E38" s="777"/>
      <c r="F38" s="777"/>
      <c r="G38" s="777"/>
      <c r="H38" s="777"/>
      <c r="I38" s="777"/>
      <c r="J38" s="777"/>
      <c r="K38" s="777"/>
    </row>
    <row r="39" spans="1:11" ht="15.75" hidden="1" customHeight="1" x14ac:dyDescent="0.25">
      <c r="A39" s="547"/>
      <c r="B39" s="547"/>
      <c r="C39" s="547"/>
      <c r="D39" s="547"/>
      <c r="E39" s="547"/>
      <c r="F39" s="547"/>
      <c r="G39" s="547"/>
      <c r="H39" s="547"/>
      <c r="I39" s="547"/>
      <c r="J39" s="547"/>
      <c r="K39" s="547"/>
    </row>
    <row r="40" spans="1:11" x14ac:dyDescent="0.25">
      <c r="A40" s="547"/>
      <c r="B40" s="547"/>
      <c r="C40" s="547"/>
      <c r="D40" s="547"/>
      <c r="E40" s="547"/>
      <c r="F40" s="547"/>
      <c r="G40" s="547"/>
      <c r="H40" s="547"/>
      <c r="I40" s="547"/>
      <c r="J40" s="547"/>
      <c r="K40" s="547"/>
    </row>
    <row r="41" spans="1:11" x14ac:dyDescent="0.25">
      <c r="A41" s="547"/>
      <c r="B41" s="547"/>
      <c r="C41" s="547"/>
      <c r="D41" s="547"/>
      <c r="E41" s="547"/>
      <c r="F41" s="547"/>
      <c r="G41" s="547"/>
      <c r="H41" s="547"/>
      <c r="I41" s="547"/>
      <c r="J41" s="547"/>
      <c r="K41" s="547"/>
    </row>
    <row r="42" spans="1:11" x14ac:dyDescent="0.25">
      <c r="A42" s="547"/>
      <c r="B42" s="547"/>
      <c r="C42" s="547"/>
      <c r="D42" s="547"/>
      <c r="E42" s="547"/>
      <c r="F42" s="547"/>
      <c r="G42" s="547"/>
      <c r="H42" s="547"/>
      <c r="I42" s="547"/>
      <c r="J42" s="547"/>
      <c r="K42" s="547"/>
    </row>
    <row r="43" spans="1:11" x14ac:dyDescent="0.25">
      <c r="A43" s="547"/>
      <c r="B43" s="547"/>
      <c r="C43" s="547"/>
      <c r="D43" s="547"/>
      <c r="E43" s="547"/>
      <c r="F43" s="547"/>
      <c r="G43" s="547"/>
      <c r="H43" s="547"/>
      <c r="I43" s="547"/>
      <c r="J43" s="547"/>
      <c r="K43" s="547"/>
    </row>
    <row r="44" spans="1:11" x14ac:dyDescent="0.25">
      <c r="A44" s="547"/>
      <c r="B44" s="547"/>
      <c r="C44" s="547"/>
      <c r="D44" s="547"/>
      <c r="E44" s="547"/>
      <c r="F44" s="547"/>
      <c r="G44" s="547"/>
      <c r="H44" s="547"/>
      <c r="I44" s="547"/>
      <c r="J44" s="547"/>
      <c r="K44" s="547"/>
    </row>
    <row r="45" spans="1:11" x14ac:dyDescent="0.25">
      <c r="A45" s="547"/>
      <c r="B45" s="547"/>
      <c r="C45" s="547"/>
      <c r="D45" s="547"/>
      <c r="E45" s="547"/>
      <c r="F45" s="547"/>
      <c r="G45" s="547"/>
      <c r="H45" s="547"/>
      <c r="I45" s="547"/>
      <c r="J45" s="547"/>
      <c r="K45" s="547"/>
    </row>
    <row r="46" spans="1:11" x14ac:dyDescent="0.25">
      <c r="A46" s="547"/>
      <c r="B46" s="547"/>
      <c r="C46" s="547"/>
      <c r="D46" s="547"/>
      <c r="E46" s="547"/>
      <c r="F46" s="547"/>
      <c r="G46" s="547"/>
      <c r="H46" s="547"/>
      <c r="I46" s="547"/>
      <c r="J46" s="547"/>
      <c r="K46" s="547"/>
    </row>
    <row r="47" spans="1:11" x14ac:dyDescent="0.25">
      <c r="A47" s="547"/>
      <c r="B47" s="547"/>
      <c r="C47" s="547"/>
      <c r="D47" s="547"/>
      <c r="E47" s="547"/>
      <c r="F47" s="547"/>
      <c r="G47" s="547"/>
      <c r="H47" s="547"/>
      <c r="I47" s="547"/>
      <c r="J47" s="547"/>
      <c r="K47" s="547"/>
    </row>
    <row r="48" spans="1:11" x14ac:dyDescent="0.25">
      <c r="A48" s="547"/>
      <c r="B48" s="547"/>
      <c r="C48" s="547"/>
      <c r="D48" s="547"/>
      <c r="E48" s="547"/>
      <c r="F48" s="547"/>
      <c r="G48" s="547"/>
      <c r="H48" s="547"/>
      <c r="I48" s="547"/>
      <c r="J48" s="547"/>
      <c r="K48" s="547"/>
    </row>
    <row r="49" spans="1:11" x14ac:dyDescent="0.25">
      <c r="A49" s="547"/>
      <c r="B49" s="547"/>
      <c r="C49" s="547"/>
      <c r="D49" s="547"/>
      <c r="E49" s="547"/>
      <c r="F49" s="547"/>
      <c r="G49" s="547"/>
      <c r="H49" s="547"/>
      <c r="I49" s="547"/>
      <c r="J49" s="547"/>
      <c r="K49" s="547"/>
    </row>
    <row r="50" spans="1:11" x14ac:dyDescent="0.25">
      <c r="A50" s="547"/>
      <c r="B50" s="547"/>
      <c r="C50" s="547"/>
      <c r="D50" s="547"/>
      <c r="E50" s="547"/>
      <c r="F50" s="547"/>
      <c r="G50" s="547"/>
      <c r="H50" s="547"/>
      <c r="I50" s="547"/>
      <c r="J50" s="547"/>
      <c r="K50" s="547"/>
    </row>
    <row r="51" spans="1:11" x14ac:dyDescent="0.25">
      <c r="A51" s="547"/>
      <c r="B51" s="547"/>
      <c r="C51" s="547"/>
      <c r="D51" s="547"/>
      <c r="E51" s="547"/>
      <c r="F51" s="547"/>
      <c r="G51" s="547"/>
      <c r="H51" s="547"/>
      <c r="I51" s="547"/>
      <c r="J51" s="547"/>
      <c r="K51" s="547"/>
    </row>
    <row r="52" spans="1:11" x14ac:dyDescent="0.25">
      <c r="A52" s="547"/>
      <c r="B52" s="547"/>
      <c r="C52" s="547"/>
      <c r="D52" s="547"/>
      <c r="E52" s="547"/>
      <c r="F52" s="547"/>
      <c r="G52" s="547"/>
      <c r="H52" s="547"/>
      <c r="I52" s="547"/>
      <c r="J52" s="547"/>
      <c r="K52" s="547"/>
    </row>
    <row r="53" spans="1:11" x14ac:dyDescent="0.25">
      <c r="A53" s="547"/>
      <c r="B53" s="547"/>
      <c r="C53" s="547"/>
      <c r="D53" s="547"/>
      <c r="E53" s="547"/>
      <c r="F53" s="547"/>
      <c r="G53" s="547"/>
      <c r="H53" s="547"/>
      <c r="I53" s="547"/>
      <c r="J53" s="547"/>
      <c r="K53" s="547"/>
    </row>
    <row r="54" spans="1:11" x14ac:dyDescent="0.25">
      <c r="A54" s="547"/>
      <c r="B54" s="547"/>
      <c r="C54" s="547"/>
      <c r="D54" s="547"/>
      <c r="E54" s="547"/>
      <c r="F54" s="547"/>
      <c r="G54" s="547"/>
      <c r="H54" s="547"/>
    </row>
  </sheetData>
  <mergeCells count="4">
    <mergeCell ref="C5:I6"/>
    <mergeCell ref="C13:I14"/>
    <mergeCell ref="C38:K38"/>
    <mergeCell ref="C36:I36"/>
  </mergeCells>
  <pageMargins left="0.9" right="0.6" top="1" bottom="1" header="0.118110236220472" footer="0.8"/>
  <pageSetup paperSize="9" scale="85" firstPageNumber="22" orientation="portrait" useFirstPageNumber="1"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6"/>
  <sheetViews>
    <sheetView view="pageBreakPreview" zoomScaleNormal="100" zoomScaleSheetLayoutView="100" workbookViewId="0">
      <selection activeCell="F31" sqref="F31"/>
    </sheetView>
  </sheetViews>
  <sheetFormatPr defaultRowHeight="15.75" x14ac:dyDescent="0.25"/>
  <cols>
    <col min="1" max="1" width="6.75" style="265" customWidth="1"/>
    <col min="2" max="2" width="9.625" style="265" customWidth="1"/>
    <col min="3" max="3" width="6.75" style="265" customWidth="1"/>
    <col min="4" max="4" width="14.5" style="265" customWidth="1"/>
    <col min="5" max="5" width="10.25" style="265" customWidth="1"/>
    <col min="6" max="6" width="9.5" style="265" customWidth="1"/>
    <col min="7" max="7" width="11.375" style="265" customWidth="1"/>
    <col min="8" max="8" width="11.75" style="265" customWidth="1"/>
    <col min="9" max="9" width="27.75" style="265" customWidth="1"/>
    <col min="10" max="16384" width="9" style="265"/>
  </cols>
  <sheetData>
    <row r="1" spans="1:9" ht="9" customHeight="1" x14ac:dyDescent="0.25"/>
    <row r="2" spans="1:9" hidden="1" x14ac:dyDescent="0.25">
      <c r="A2" s="269"/>
      <c r="B2" s="784"/>
      <c r="C2" s="784"/>
      <c r="D2" s="784"/>
      <c r="E2" s="784"/>
      <c r="F2" s="784"/>
      <c r="G2" s="784"/>
      <c r="H2" s="784"/>
      <c r="I2" s="784"/>
    </row>
    <row r="3" spans="1:9" hidden="1" x14ac:dyDescent="0.25"/>
    <row r="4" spans="1:9" ht="33.75" hidden="1" x14ac:dyDescent="0.5">
      <c r="B4" s="270"/>
      <c r="C4" s="271"/>
      <c r="D4" s="272"/>
      <c r="E4" s="272"/>
      <c r="F4" s="272"/>
      <c r="G4" s="273"/>
    </row>
    <row r="5" spans="1:9" ht="17.25" hidden="1" customHeight="1" x14ac:dyDescent="0.5">
      <c r="B5" s="270"/>
      <c r="C5" s="271"/>
      <c r="D5" s="272"/>
      <c r="E5" s="272"/>
      <c r="F5" s="272"/>
      <c r="G5" s="273"/>
    </row>
    <row r="6" spans="1:9" x14ac:dyDescent="0.25">
      <c r="A6" s="274">
        <v>38</v>
      </c>
      <c r="B6" s="267" t="s">
        <v>339</v>
      </c>
      <c r="C6" s="267"/>
      <c r="D6" s="268"/>
      <c r="E6" s="268"/>
    </row>
    <row r="7" spans="1:9" x14ac:dyDescent="0.25">
      <c r="A7" s="266"/>
      <c r="B7" s="268"/>
      <c r="C7" s="268"/>
      <c r="D7" s="268"/>
      <c r="E7" s="268"/>
    </row>
    <row r="8" spans="1:9" hidden="1" x14ac:dyDescent="0.25"/>
    <row r="9" spans="1:9" hidden="1" x14ac:dyDescent="0.25"/>
    <row r="10" spans="1:9" x14ac:dyDescent="0.25">
      <c r="C10" s="792" t="s">
        <v>324</v>
      </c>
      <c r="D10" s="794" t="s">
        <v>322</v>
      </c>
      <c r="E10" s="785" t="s">
        <v>323</v>
      </c>
      <c r="F10" s="786"/>
      <c r="G10" s="787"/>
    </row>
    <row r="11" spans="1:9" x14ac:dyDescent="0.25">
      <c r="C11" s="793"/>
      <c r="D11" s="795"/>
      <c r="E11" s="790" t="s">
        <v>439</v>
      </c>
      <c r="F11" s="791"/>
      <c r="G11" s="275" t="s">
        <v>348</v>
      </c>
    </row>
    <row r="12" spans="1:9" x14ac:dyDescent="0.25">
      <c r="C12" s="313">
        <v>1</v>
      </c>
      <c r="D12" s="276" t="s">
        <v>326</v>
      </c>
      <c r="E12" s="790">
        <v>2</v>
      </c>
      <c r="F12" s="791"/>
      <c r="G12" s="275">
        <v>2</v>
      </c>
    </row>
    <row r="13" spans="1:9" x14ac:dyDescent="0.25">
      <c r="C13" s="313">
        <v>2</v>
      </c>
      <c r="D13" s="276" t="s">
        <v>327</v>
      </c>
      <c r="E13" s="790">
        <v>1</v>
      </c>
      <c r="F13" s="791"/>
      <c r="G13" s="275">
        <v>1</v>
      </c>
    </row>
    <row r="14" spans="1:9" x14ac:dyDescent="0.25">
      <c r="C14" s="313">
        <v>3</v>
      </c>
      <c r="D14" s="276" t="s">
        <v>328</v>
      </c>
      <c r="E14" s="790">
        <v>1</v>
      </c>
      <c r="F14" s="791"/>
      <c r="G14" s="275">
        <v>1</v>
      </c>
    </row>
    <row r="15" spans="1:9" x14ac:dyDescent="0.25">
      <c r="C15" s="313">
        <v>4</v>
      </c>
      <c r="D15" s="276" t="s">
        <v>329</v>
      </c>
      <c r="E15" s="790">
        <v>1</v>
      </c>
      <c r="F15" s="791"/>
      <c r="G15" s="275">
        <v>1</v>
      </c>
    </row>
    <row r="16" spans="1:9" x14ac:dyDescent="0.25">
      <c r="C16" s="788" t="s">
        <v>325</v>
      </c>
      <c r="D16" s="789"/>
      <c r="E16" s="796">
        <f>SUM(E12:E15)</f>
        <v>5</v>
      </c>
      <c r="F16" s="787"/>
      <c r="G16" s="277">
        <f>SUM(G12:G15)</f>
        <v>5</v>
      </c>
    </row>
    <row r="17" spans="1:9" ht="2.25" customHeight="1" x14ac:dyDescent="0.25">
      <c r="C17" s="278"/>
      <c r="D17" s="278"/>
      <c r="E17" s="279"/>
      <c r="F17" s="279"/>
      <c r="G17" s="279"/>
    </row>
    <row r="18" spans="1:9" hidden="1" x14ac:dyDescent="0.25">
      <c r="C18" s="278"/>
      <c r="D18" s="278"/>
      <c r="E18" s="279"/>
      <c r="F18" s="279"/>
      <c r="G18" s="279"/>
    </row>
    <row r="19" spans="1:9" hidden="1" x14ac:dyDescent="0.25">
      <c r="C19" s="278"/>
      <c r="D19" s="278"/>
      <c r="E19" s="279"/>
      <c r="F19" s="279"/>
      <c r="G19" s="279"/>
    </row>
    <row r="20" spans="1:9" hidden="1" x14ac:dyDescent="0.25">
      <c r="C20" s="278"/>
      <c r="D20" s="278"/>
      <c r="E20" s="279"/>
      <c r="F20" s="279"/>
      <c r="G20" s="279"/>
    </row>
    <row r="21" spans="1:9" hidden="1" x14ac:dyDescent="0.25">
      <c r="C21" s="278"/>
      <c r="D21" s="278"/>
      <c r="E21" s="279"/>
      <c r="F21" s="279"/>
      <c r="G21" s="279"/>
    </row>
    <row r="22" spans="1:9" hidden="1" x14ac:dyDescent="0.25"/>
    <row r="23" spans="1:9" x14ac:dyDescent="0.25">
      <c r="A23" s="280">
        <v>39</v>
      </c>
      <c r="B23" s="267" t="s">
        <v>278</v>
      </c>
      <c r="C23" s="266"/>
      <c r="D23" s="266"/>
      <c r="E23" s="266"/>
      <c r="F23" s="266"/>
    </row>
    <row r="24" spans="1:9" ht="5.25" customHeight="1" x14ac:dyDescent="0.25">
      <c r="A24" s="266"/>
      <c r="B24" s="266"/>
      <c r="C24" s="266"/>
      <c r="D24" s="266"/>
      <c r="E24" s="266"/>
      <c r="F24" s="266"/>
    </row>
    <row r="25" spans="1:9" ht="33" customHeight="1" x14ac:dyDescent="0.25">
      <c r="A25" s="266"/>
      <c r="B25" s="781" t="s">
        <v>315</v>
      </c>
      <c r="C25" s="781"/>
      <c r="D25" s="781"/>
      <c r="E25" s="781"/>
      <c r="F25" s="781"/>
      <c r="G25" s="781"/>
      <c r="H25" s="781"/>
      <c r="I25" s="305"/>
    </row>
    <row r="26" spans="1:9" x14ac:dyDescent="0.25">
      <c r="A26" s="266"/>
      <c r="B26" s="782" t="s">
        <v>288</v>
      </c>
      <c r="C26" s="782"/>
      <c r="D26" s="782"/>
      <c r="E26" s="782"/>
      <c r="F26" s="782"/>
      <c r="G26" s="782"/>
      <c r="H26" s="782"/>
    </row>
    <row r="27" spans="1:9" x14ac:dyDescent="0.25">
      <c r="A27" s="266"/>
      <c r="B27" s="782" t="s">
        <v>279</v>
      </c>
      <c r="C27" s="782"/>
      <c r="D27" s="782"/>
      <c r="E27" s="782"/>
      <c r="F27" s="782"/>
      <c r="G27" s="782"/>
      <c r="H27" s="782"/>
    </row>
    <row r="28" spans="1:9" ht="32.25" customHeight="1" x14ac:dyDescent="0.25">
      <c r="A28" s="266"/>
      <c r="B28" s="783" t="s">
        <v>458</v>
      </c>
      <c r="C28" s="783"/>
      <c r="D28" s="783"/>
      <c r="E28" s="783"/>
      <c r="F28" s="783"/>
      <c r="G28" s="783"/>
      <c r="H28" s="783"/>
    </row>
    <row r="33" spans="1:8" x14ac:dyDescent="0.25">
      <c r="B33" s="265" t="s">
        <v>555</v>
      </c>
      <c r="D33" s="265" t="s">
        <v>561</v>
      </c>
      <c r="E33" s="265" t="s">
        <v>562</v>
      </c>
      <c r="G33" s="265" t="s">
        <v>563</v>
      </c>
    </row>
    <row r="34" spans="1:8" x14ac:dyDescent="0.25">
      <c r="A34" s="755" t="s">
        <v>549</v>
      </c>
      <c r="B34" s="755"/>
      <c r="C34" s="779" t="s">
        <v>341</v>
      </c>
      <c r="D34" s="779"/>
      <c r="E34" s="780" t="s">
        <v>340</v>
      </c>
      <c r="F34" s="780"/>
      <c r="G34" s="780" t="s">
        <v>548</v>
      </c>
      <c r="H34" s="780"/>
    </row>
    <row r="35" spans="1:8" ht="27" hidden="1" customHeight="1" x14ac:dyDescent="0.25">
      <c r="A35"/>
      <c r="B35"/>
    </row>
    <row r="36" spans="1:8" x14ac:dyDescent="0.25">
      <c r="A36"/>
      <c r="B36"/>
    </row>
  </sheetData>
  <mergeCells count="19">
    <mergeCell ref="B2:I2"/>
    <mergeCell ref="E10:G10"/>
    <mergeCell ref="C16:D16"/>
    <mergeCell ref="E13:F13"/>
    <mergeCell ref="C10:C11"/>
    <mergeCell ref="D10:D11"/>
    <mergeCell ref="E11:F11"/>
    <mergeCell ref="E12:F12"/>
    <mergeCell ref="E14:F14"/>
    <mergeCell ref="E15:F15"/>
    <mergeCell ref="E16:F16"/>
    <mergeCell ref="C34:D34"/>
    <mergeCell ref="E34:F34"/>
    <mergeCell ref="B25:H25"/>
    <mergeCell ref="B26:H26"/>
    <mergeCell ref="B27:H27"/>
    <mergeCell ref="G34:H34"/>
    <mergeCell ref="B28:H28"/>
    <mergeCell ref="A34:B34"/>
  </mergeCells>
  <pageMargins left="1" right="0.6" top="1" bottom="1" header="0.31496062992126" footer="0.8"/>
  <pageSetup paperSize="9" scale="99" firstPageNumber="23" orientation="portrait" useFirstPageNumber="1" r:id="rId1"/>
  <headerFoot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5"/>
  <sheetViews>
    <sheetView view="pageBreakPreview" topLeftCell="A2" zoomScaleNormal="90" zoomScaleSheetLayoutView="100" workbookViewId="0">
      <selection activeCell="H31" sqref="H31"/>
    </sheetView>
  </sheetViews>
  <sheetFormatPr defaultRowHeight="15.75" x14ac:dyDescent="0.25"/>
  <cols>
    <col min="1" max="1" width="36.5" style="88" customWidth="1"/>
    <col min="2" max="2" width="12.375" style="88" customWidth="1"/>
    <col min="3" max="3" width="13.625" style="88" customWidth="1"/>
    <col min="4" max="4" width="13.5" style="88" customWidth="1"/>
    <col min="5" max="5" width="7.625" style="85" customWidth="1"/>
    <col min="6" max="6" width="12.75" style="88" customWidth="1"/>
    <col min="7" max="7" width="13.625" style="88" customWidth="1"/>
    <col min="8" max="8" width="13.375" style="88" customWidth="1"/>
    <col min="9" max="9" width="13.25" style="88" customWidth="1"/>
    <col min="10" max="10" width="13.75" style="88" customWidth="1"/>
    <col min="11" max="11" width="12.5" style="88" bestFit="1" customWidth="1"/>
    <col min="12" max="16384" width="9" style="88"/>
  </cols>
  <sheetData>
    <row r="1" spans="1:9" ht="20.25" x14ac:dyDescent="0.3">
      <c r="A1" s="805" t="str">
        <f>FS!B2</f>
        <v>RAHIMA FOOD CORPORATION LTD.</v>
      </c>
      <c r="B1" s="805"/>
      <c r="C1" s="805"/>
      <c r="D1" s="805"/>
      <c r="E1" s="805"/>
      <c r="F1" s="805"/>
      <c r="G1" s="805"/>
      <c r="H1" s="805"/>
      <c r="I1" s="805"/>
    </row>
    <row r="2" spans="1:9" x14ac:dyDescent="0.25">
      <c r="A2" s="687" t="s">
        <v>112</v>
      </c>
      <c r="B2" s="687"/>
      <c r="C2" s="687"/>
      <c r="D2" s="687"/>
      <c r="E2" s="687"/>
      <c r="F2" s="687"/>
      <c r="G2" s="687"/>
      <c r="H2" s="687"/>
      <c r="I2" s="687"/>
    </row>
    <row r="3" spans="1:9" x14ac:dyDescent="0.25">
      <c r="A3" s="687" t="s">
        <v>433</v>
      </c>
      <c r="B3" s="687"/>
      <c r="C3" s="687"/>
      <c r="D3" s="687"/>
      <c r="E3" s="687"/>
      <c r="F3" s="687"/>
      <c r="G3" s="687"/>
      <c r="H3" s="687"/>
      <c r="I3" s="687"/>
    </row>
    <row r="4" spans="1:9" x14ac:dyDescent="0.25">
      <c r="A4" s="30"/>
      <c r="B4" s="182"/>
      <c r="C4" s="182"/>
      <c r="E4" s="182"/>
      <c r="F4" s="182"/>
      <c r="G4" s="182"/>
      <c r="H4" s="801" t="s">
        <v>110</v>
      </c>
      <c r="I4" s="802"/>
    </row>
    <row r="5" spans="1:9" x14ac:dyDescent="0.25">
      <c r="A5" s="182"/>
      <c r="B5" s="182"/>
      <c r="C5" s="182"/>
      <c r="D5" s="182"/>
      <c r="E5" s="181"/>
      <c r="F5" s="182"/>
      <c r="G5" s="182"/>
      <c r="H5" s="803" t="s">
        <v>134</v>
      </c>
      <c r="I5" s="804"/>
    </row>
    <row r="6" spans="1:9" x14ac:dyDescent="0.25">
      <c r="A6" s="653" t="s">
        <v>7</v>
      </c>
      <c r="B6" s="644" t="s">
        <v>6</v>
      </c>
      <c r="C6" s="764"/>
      <c r="D6" s="645"/>
      <c r="E6" s="798" t="s">
        <v>109</v>
      </c>
      <c r="F6" s="644" t="s">
        <v>23</v>
      </c>
      <c r="G6" s="764"/>
      <c r="H6" s="645"/>
      <c r="I6" s="798" t="s">
        <v>437</v>
      </c>
    </row>
    <row r="7" spans="1:9" x14ac:dyDescent="0.25">
      <c r="A7" s="806"/>
      <c r="B7" s="646"/>
      <c r="C7" s="797"/>
      <c r="D7" s="647"/>
      <c r="E7" s="799"/>
      <c r="F7" s="646"/>
      <c r="G7" s="797"/>
      <c r="H7" s="647"/>
      <c r="I7" s="799"/>
    </row>
    <row r="8" spans="1:9" ht="28.5" x14ac:dyDescent="0.25">
      <c r="A8" s="654"/>
      <c r="B8" s="183" t="s">
        <v>434</v>
      </c>
      <c r="C8" s="184" t="s">
        <v>162</v>
      </c>
      <c r="D8" s="569" t="s">
        <v>435</v>
      </c>
      <c r="E8" s="800"/>
      <c r="F8" s="183" t="s">
        <v>434</v>
      </c>
      <c r="G8" s="569" t="s">
        <v>163</v>
      </c>
      <c r="H8" s="569" t="s">
        <v>436</v>
      </c>
      <c r="I8" s="800"/>
    </row>
    <row r="9" spans="1:9" x14ac:dyDescent="0.25">
      <c r="A9" s="185" t="s">
        <v>24</v>
      </c>
      <c r="B9" s="171">
        <v>8123705</v>
      </c>
      <c r="C9" s="171">
        <v>0</v>
      </c>
      <c r="D9" s="171">
        <f t="shared" ref="D9:D21" si="0">B9+C9</f>
        <v>8123705</v>
      </c>
      <c r="E9" s="186">
        <v>0</v>
      </c>
      <c r="F9" s="187">
        <v>0</v>
      </c>
      <c r="G9" s="171">
        <f>(D9-F9)*E9</f>
        <v>0</v>
      </c>
      <c r="H9" s="171">
        <f>F9+G9</f>
        <v>0</v>
      </c>
      <c r="I9" s="171">
        <f>D9-H9</f>
        <v>8123705</v>
      </c>
    </row>
    <row r="10" spans="1:9" x14ac:dyDescent="0.25">
      <c r="A10" s="185" t="s">
        <v>206</v>
      </c>
      <c r="B10" s="171">
        <v>27557377</v>
      </c>
      <c r="C10" s="171">
        <v>0</v>
      </c>
      <c r="D10" s="187">
        <f t="shared" si="0"/>
        <v>27557377</v>
      </c>
      <c r="E10" s="188">
        <v>0.04</v>
      </c>
      <c r="F10" s="171">
        <v>1490786</v>
      </c>
      <c r="G10" s="171">
        <f>(D10-F10)*E10</f>
        <v>1042663.64</v>
      </c>
      <c r="H10" s="171">
        <f>SUM(F10:G10)</f>
        <v>2533449.64</v>
      </c>
      <c r="I10" s="171">
        <f>D10-H10</f>
        <v>25023927.359999999</v>
      </c>
    </row>
    <row r="11" spans="1:9" x14ac:dyDescent="0.25">
      <c r="A11" s="185" t="s">
        <v>207</v>
      </c>
      <c r="B11" s="171">
        <v>30599929</v>
      </c>
      <c r="C11" s="171"/>
      <c r="D11" s="187">
        <f>B11+C11</f>
        <v>30599929</v>
      </c>
      <c r="E11" s="188">
        <v>0.04</v>
      </c>
      <c r="F11" s="187">
        <v>1612488</v>
      </c>
      <c r="G11" s="171">
        <f t="shared" ref="G11:G20" si="1">(D11-F11)*E11</f>
        <v>1159497.6400000001</v>
      </c>
      <c r="H11" s="171">
        <f t="shared" ref="H11:H20" si="2">SUM(F11:G11)</f>
        <v>2771985.64</v>
      </c>
      <c r="I11" s="171">
        <f t="shared" ref="I11:I20" si="3">D11-H11</f>
        <v>27827943.359999999</v>
      </c>
    </row>
    <row r="12" spans="1:9" x14ac:dyDescent="0.25">
      <c r="A12" s="185" t="s">
        <v>213</v>
      </c>
      <c r="B12" s="171">
        <v>1614905</v>
      </c>
      <c r="C12" s="171"/>
      <c r="D12" s="187">
        <f>B12+C12</f>
        <v>1614905</v>
      </c>
      <c r="E12" s="188">
        <v>0.1</v>
      </c>
      <c r="F12" s="187">
        <v>170643</v>
      </c>
      <c r="G12" s="171">
        <f t="shared" si="1"/>
        <v>144426.20000000001</v>
      </c>
      <c r="H12" s="171">
        <f t="shared" si="2"/>
        <v>315069.2</v>
      </c>
      <c r="I12" s="171">
        <f t="shared" si="3"/>
        <v>1299835.8</v>
      </c>
    </row>
    <row r="13" spans="1:9" x14ac:dyDescent="0.25">
      <c r="A13" s="185" t="s">
        <v>294</v>
      </c>
      <c r="B13" s="171">
        <v>10139027</v>
      </c>
      <c r="C13" s="171">
        <v>129202132</v>
      </c>
      <c r="D13" s="187">
        <f t="shared" si="0"/>
        <v>139341159</v>
      </c>
      <c r="E13" s="188">
        <v>0.1</v>
      </c>
      <c r="F13" s="187">
        <v>1348907</v>
      </c>
      <c r="G13" s="171">
        <f>(D13-C13-F13)*E13</f>
        <v>879012</v>
      </c>
      <c r="H13" s="171">
        <f t="shared" si="2"/>
        <v>2227919</v>
      </c>
      <c r="I13" s="171">
        <f t="shared" si="3"/>
        <v>137113240</v>
      </c>
    </row>
    <row r="14" spans="1:9" x14ac:dyDescent="0.25">
      <c r="A14" s="185" t="s">
        <v>208</v>
      </c>
      <c r="B14" s="171">
        <v>12138720</v>
      </c>
      <c r="C14" s="171">
        <v>0</v>
      </c>
      <c r="D14" s="187">
        <f t="shared" si="0"/>
        <v>12138720</v>
      </c>
      <c r="E14" s="188">
        <v>0.1</v>
      </c>
      <c r="F14" s="187">
        <v>1351555</v>
      </c>
      <c r="G14" s="171">
        <f t="shared" si="1"/>
        <v>1078716.5</v>
      </c>
      <c r="H14" s="171">
        <f t="shared" si="2"/>
        <v>2430271.5</v>
      </c>
      <c r="I14" s="171">
        <f t="shared" si="3"/>
        <v>9708448.5</v>
      </c>
    </row>
    <row r="15" spans="1:9" x14ac:dyDescent="0.25">
      <c r="A15" s="185" t="s">
        <v>17</v>
      </c>
      <c r="B15" s="171">
        <v>380000</v>
      </c>
      <c r="C15" s="171">
        <v>0</v>
      </c>
      <c r="D15" s="171">
        <f t="shared" si="0"/>
        <v>380000</v>
      </c>
      <c r="E15" s="188">
        <v>0.1</v>
      </c>
      <c r="F15" s="171">
        <v>316731</v>
      </c>
      <c r="G15" s="171">
        <f t="shared" si="1"/>
        <v>6326.9000000000005</v>
      </c>
      <c r="H15" s="171">
        <f t="shared" si="2"/>
        <v>323057.90000000002</v>
      </c>
      <c r="I15" s="171">
        <f t="shared" si="3"/>
        <v>56942.099999999977</v>
      </c>
    </row>
    <row r="16" spans="1:9" x14ac:dyDescent="0.25">
      <c r="A16" s="185" t="s">
        <v>18</v>
      </c>
      <c r="B16" s="171">
        <v>1919457</v>
      </c>
      <c r="C16" s="171"/>
      <c r="D16" s="171">
        <f t="shared" si="0"/>
        <v>1919457</v>
      </c>
      <c r="E16" s="188">
        <v>0.1</v>
      </c>
      <c r="F16" s="171">
        <v>780913</v>
      </c>
      <c r="G16" s="171">
        <f t="shared" si="1"/>
        <v>113854.40000000001</v>
      </c>
      <c r="H16" s="171">
        <f t="shared" si="2"/>
        <v>894767.4</v>
      </c>
      <c r="I16" s="171">
        <f t="shared" si="3"/>
        <v>1024689.6</v>
      </c>
    </row>
    <row r="17" spans="1:13" x14ac:dyDescent="0.25">
      <c r="A17" s="185" t="s">
        <v>19</v>
      </c>
      <c r="B17" s="171">
        <v>844710</v>
      </c>
      <c r="C17" s="171"/>
      <c r="D17" s="171">
        <f t="shared" si="0"/>
        <v>844710</v>
      </c>
      <c r="E17" s="188">
        <v>0.06</v>
      </c>
      <c r="F17" s="171">
        <v>558280</v>
      </c>
      <c r="G17" s="171">
        <f t="shared" si="1"/>
        <v>17185.8</v>
      </c>
      <c r="H17" s="171">
        <f t="shared" si="2"/>
        <v>575465.80000000005</v>
      </c>
      <c r="I17" s="171">
        <f t="shared" si="3"/>
        <v>269244.19999999995</v>
      </c>
    </row>
    <row r="18" spans="1:13" x14ac:dyDescent="0.25">
      <c r="A18" s="178" t="s">
        <v>209</v>
      </c>
      <c r="B18" s="171">
        <v>1315000</v>
      </c>
      <c r="C18" s="171">
        <v>0</v>
      </c>
      <c r="D18" s="171">
        <f t="shared" si="0"/>
        <v>1315000</v>
      </c>
      <c r="E18" s="188">
        <v>0.2</v>
      </c>
      <c r="F18" s="171">
        <v>1310946</v>
      </c>
      <c r="G18" s="171">
        <f t="shared" si="1"/>
        <v>810.80000000000007</v>
      </c>
      <c r="H18" s="171">
        <f t="shared" si="2"/>
        <v>1311756.8</v>
      </c>
      <c r="I18" s="171">
        <f t="shared" si="3"/>
        <v>3243.1999999999534</v>
      </c>
    </row>
    <row r="19" spans="1:13" x14ac:dyDescent="0.25">
      <c r="A19" s="185" t="s">
        <v>210</v>
      </c>
      <c r="B19" s="171">
        <v>4739749</v>
      </c>
      <c r="C19" s="171">
        <v>0</v>
      </c>
      <c r="D19" s="171">
        <f t="shared" si="0"/>
        <v>4739749</v>
      </c>
      <c r="E19" s="188">
        <v>0.2</v>
      </c>
      <c r="F19" s="171">
        <v>1012358</v>
      </c>
      <c r="G19" s="171">
        <f t="shared" si="1"/>
        <v>745478.20000000007</v>
      </c>
      <c r="H19" s="171">
        <f t="shared" si="2"/>
        <v>1757836.2000000002</v>
      </c>
      <c r="I19" s="171">
        <f t="shared" si="3"/>
        <v>2981912.8</v>
      </c>
      <c r="K19" s="91"/>
    </row>
    <row r="20" spans="1:13" x14ac:dyDescent="0.25">
      <c r="A20" s="167"/>
      <c r="B20" s="168">
        <v>0</v>
      </c>
      <c r="C20" s="171"/>
      <c r="D20" s="171">
        <f t="shared" si="0"/>
        <v>0</v>
      </c>
      <c r="E20" s="188"/>
      <c r="F20" s="171"/>
      <c r="G20" s="171">
        <f t="shared" si="1"/>
        <v>0</v>
      </c>
      <c r="H20" s="171">
        <f t="shared" si="2"/>
        <v>0</v>
      </c>
      <c r="I20" s="171">
        <f t="shared" si="3"/>
        <v>0</v>
      </c>
      <c r="L20" s="263"/>
      <c r="M20" s="263"/>
    </row>
    <row r="21" spans="1:13" ht="16.5" thickBot="1" x14ac:dyDescent="0.3">
      <c r="A21" s="637" t="s">
        <v>431</v>
      </c>
      <c r="B21" s="611">
        <f>SUM(B9:B20)</f>
        <v>99372579</v>
      </c>
      <c r="C21" s="611">
        <f>SUM(C9:C20)</f>
        <v>129202132</v>
      </c>
      <c r="D21" s="611">
        <f t="shared" si="0"/>
        <v>228574711</v>
      </c>
      <c r="E21" s="638"/>
      <c r="F21" s="611">
        <f>SUM(F9:F20)</f>
        <v>9953607</v>
      </c>
      <c r="G21" s="611">
        <f>SUM(G9:G20)</f>
        <v>5187972.080000001</v>
      </c>
      <c r="H21" s="611">
        <f>SUM(H9:H20)</f>
        <v>15141579.080000002</v>
      </c>
      <c r="I21" s="611">
        <f>SUM(I9:I20)</f>
        <v>213433131.91999996</v>
      </c>
      <c r="J21" s="91"/>
      <c r="L21" s="263"/>
      <c r="M21" s="263"/>
    </row>
    <row r="22" spans="1:13" ht="16.5" thickTop="1" x14ac:dyDescent="0.25">
      <c r="A22" s="172"/>
      <c r="B22" s="175"/>
      <c r="C22" s="175"/>
      <c r="D22" s="175"/>
      <c r="E22" s="176"/>
      <c r="F22" s="175"/>
      <c r="G22" s="175"/>
      <c r="H22" s="175"/>
      <c r="I22" s="175"/>
      <c r="L22" s="263"/>
      <c r="M22" s="263"/>
    </row>
    <row r="23" spans="1:13" s="111" customFormat="1" ht="16.5" thickBot="1" x14ac:dyDescent="0.3">
      <c r="A23" s="222" t="s">
        <v>349</v>
      </c>
      <c r="B23" s="223">
        <v>95910776</v>
      </c>
      <c r="C23" s="224">
        <v>3461803</v>
      </c>
      <c r="D23" s="223">
        <f>B23+C23</f>
        <v>99372579</v>
      </c>
      <c r="E23" s="225"/>
      <c r="F23" s="223">
        <v>4239281</v>
      </c>
      <c r="G23" s="223">
        <v>5714326</v>
      </c>
      <c r="H23" s="223">
        <v>9953605</v>
      </c>
      <c r="I23" s="223">
        <f>D23-H23</f>
        <v>89418974</v>
      </c>
      <c r="L23" s="264"/>
      <c r="M23" s="264"/>
    </row>
    <row r="24" spans="1:13" ht="16.5" thickTop="1" x14ac:dyDescent="0.25">
      <c r="A24" s="181"/>
      <c r="B24" s="181"/>
      <c r="C24" s="181"/>
      <c r="D24" s="181"/>
      <c r="E24" s="181"/>
      <c r="F24" s="189"/>
      <c r="G24" s="190"/>
      <c r="H24" s="190"/>
      <c r="I24" s="181"/>
    </row>
    <row r="25" spans="1:13" x14ac:dyDescent="0.25">
      <c r="A25" s="30" t="s">
        <v>490</v>
      </c>
      <c r="B25" s="182"/>
      <c r="C25" s="182"/>
      <c r="D25" s="182"/>
      <c r="E25" s="181"/>
      <c r="F25" s="191"/>
      <c r="G25" s="182"/>
      <c r="H25" s="190"/>
      <c r="I25" s="181"/>
    </row>
    <row r="26" spans="1:13" ht="10.5" customHeight="1" x14ac:dyDescent="0.25">
      <c r="A26" s="30"/>
      <c r="B26" s="182"/>
      <c r="C26" s="182"/>
      <c r="D26" s="181"/>
      <c r="E26" s="181"/>
      <c r="F26" s="189"/>
      <c r="G26" s="182"/>
      <c r="H26" s="190"/>
      <c r="I26" s="181"/>
    </row>
    <row r="27" spans="1:13" x14ac:dyDescent="0.25">
      <c r="A27" s="182"/>
      <c r="B27" s="181"/>
      <c r="C27" s="192"/>
      <c r="D27" s="193" t="s">
        <v>438</v>
      </c>
      <c r="E27" s="181"/>
      <c r="F27" s="193" t="s">
        <v>350</v>
      </c>
      <c r="G27" s="194"/>
      <c r="H27" s="190"/>
      <c r="I27" s="181"/>
    </row>
    <row r="28" spans="1:13" x14ac:dyDescent="0.25">
      <c r="A28" s="195" t="s">
        <v>214</v>
      </c>
      <c r="B28" s="182" t="s">
        <v>487</v>
      </c>
      <c r="C28" s="181"/>
      <c r="D28" s="198">
        <v>1921676</v>
      </c>
      <c r="E28" s="181"/>
      <c r="F28" s="198">
        <v>2062788</v>
      </c>
      <c r="G28" s="189"/>
      <c r="H28" s="190"/>
      <c r="I28" s="190"/>
    </row>
    <row r="29" spans="1:13" ht="17.25" x14ac:dyDescent="0.35">
      <c r="A29" s="195" t="s">
        <v>215</v>
      </c>
      <c r="B29" s="182" t="s">
        <v>488</v>
      </c>
      <c r="C29" s="196"/>
      <c r="D29" s="58">
        <f>G11+G14</f>
        <v>2238214.14</v>
      </c>
      <c r="E29" s="181"/>
      <c r="F29" s="58">
        <v>2406384</v>
      </c>
      <c r="G29" s="197"/>
      <c r="H29" s="190"/>
      <c r="I29" s="190"/>
    </row>
    <row r="30" spans="1:13" x14ac:dyDescent="0.25">
      <c r="A30" s="182" t="s">
        <v>216</v>
      </c>
      <c r="B30" s="182" t="s">
        <v>489</v>
      </c>
      <c r="C30" s="181"/>
      <c r="D30" s="62">
        <v>1028082</v>
      </c>
      <c r="E30" s="181"/>
      <c r="F30" s="62">
        <v>1245154</v>
      </c>
      <c r="G30" s="175"/>
      <c r="H30" s="175"/>
      <c r="I30" s="181"/>
    </row>
    <row r="31" spans="1:13" x14ac:dyDescent="0.25">
      <c r="A31" s="182"/>
      <c r="B31" s="182"/>
      <c r="C31" s="181"/>
      <c r="D31" s="86">
        <f>D28+D29+D30</f>
        <v>5187972.1400000006</v>
      </c>
      <c r="E31" s="181"/>
      <c r="F31" s="86">
        <f>F28+F29+F30</f>
        <v>5714326</v>
      </c>
      <c r="G31" s="175"/>
      <c r="H31" s="175"/>
      <c r="I31" s="181"/>
    </row>
    <row r="32" spans="1:13" x14ac:dyDescent="0.25">
      <c r="C32" s="87"/>
      <c r="D32" s="8"/>
      <c r="E32" s="87"/>
      <c r="F32" s="84"/>
      <c r="G32" s="8"/>
      <c r="H32" s="8"/>
      <c r="I32" s="87"/>
    </row>
    <row r="33" spans="1:11" x14ac:dyDescent="0.25">
      <c r="C33" s="87"/>
      <c r="D33" s="8"/>
      <c r="E33" s="87"/>
      <c r="F33" s="8"/>
      <c r="G33" s="8"/>
      <c r="H33" s="8"/>
      <c r="I33" s="87"/>
    </row>
    <row r="34" spans="1:11" x14ac:dyDescent="0.25">
      <c r="C34" s="87"/>
      <c r="D34" s="8"/>
      <c r="E34" s="87"/>
      <c r="F34" s="8"/>
      <c r="G34" s="8"/>
      <c r="H34" s="8"/>
      <c r="I34" s="87"/>
    </row>
    <row r="35" spans="1:11" ht="20.25" x14ac:dyDescent="0.3">
      <c r="A35" s="235"/>
      <c r="B35" s="235"/>
      <c r="C35" s="235"/>
      <c r="D35" s="235"/>
      <c r="E35" s="235"/>
      <c r="F35" s="235"/>
      <c r="G35" s="235"/>
      <c r="H35" s="235"/>
      <c r="I35" s="235"/>
    </row>
    <row r="36" spans="1:11" x14ac:dyDescent="0.25">
      <c r="A36" s="238"/>
      <c r="B36" s="238"/>
      <c r="C36" s="238"/>
      <c r="D36" s="238"/>
      <c r="E36" s="238"/>
      <c r="F36" s="238"/>
      <c r="G36" s="238"/>
      <c r="H36" s="238"/>
      <c r="I36" s="238"/>
    </row>
    <row r="37" spans="1:11" x14ac:dyDescent="0.25">
      <c r="A37" s="238"/>
      <c r="B37" s="238"/>
      <c r="C37" s="238"/>
      <c r="D37" s="238"/>
      <c r="E37" s="238"/>
      <c r="F37" s="238"/>
      <c r="G37" s="238"/>
      <c r="H37" s="238"/>
      <c r="I37" s="238"/>
    </row>
    <row r="38" spans="1:11" ht="18" x14ac:dyDescent="0.4">
      <c r="A38" s="87"/>
      <c r="B38" s="87"/>
      <c r="C38" s="87"/>
      <c r="D38" s="12"/>
      <c r="E38" s="87"/>
      <c r="F38" s="12"/>
      <c r="G38" s="8"/>
      <c r="H38" s="8"/>
      <c r="I38" s="87"/>
    </row>
    <row r="39" spans="1:11" s="24" customFormat="1" ht="7.5" customHeight="1" x14ac:dyDescent="0.25">
      <c r="A39" s="236"/>
      <c r="B39" s="236"/>
      <c r="C39" s="236"/>
      <c r="D39" s="236"/>
      <c r="E39" s="237"/>
      <c r="F39" s="236"/>
      <c r="G39" s="236"/>
      <c r="H39" s="236"/>
      <c r="I39" s="237"/>
    </row>
    <row r="40" spans="1:11" s="24" customFormat="1" x14ac:dyDescent="0.25">
      <c r="A40" s="236"/>
      <c r="B40" s="236"/>
      <c r="C40" s="236"/>
      <c r="D40" s="236"/>
      <c r="E40" s="237"/>
      <c r="F40" s="236"/>
      <c r="G40" s="236"/>
      <c r="H40" s="236"/>
      <c r="I40" s="237"/>
    </row>
    <row r="41" spans="1:11" s="24" customFormat="1" x14ac:dyDescent="0.25">
      <c r="A41" s="236"/>
      <c r="B41" s="156"/>
      <c r="C41" s="237"/>
      <c r="D41" s="237"/>
      <c r="E41" s="237"/>
      <c r="F41" s="156"/>
      <c r="G41" s="237"/>
      <c r="H41" s="237"/>
      <c r="I41" s="237"/>
    </row>
    <row r="42" spans="1:11" x14ac:dyDescent="0.25">
      <c r="A42" s="87"/>
      <c r="B42" s="7"/>
      <c r="C42" s="7"/>
      <c r="D42" s="7"/>
      <c r="E42" s="157"/>
      <c r="F42" s="7"/>
      <c r="G42" s="7"/>
      <c r="H42" s="7"/>
      <c r="I42" s="7"/>
    </row>
    <row r="43" spans="1:11" x14ac:dyDescent="0.25">
      <c r="A43" s="87"/>
      <c r="B43" s="7"/>
      <c r="C43" s="7"/>
      <c r="D43" s="158"/>
      <c r="E43" s="159"/>
      <c r="F43" s="158"/>
      <c r="G43" s="7"/>
      <c r="H43" s="7"/>
      <c r="I43" s="7"/>
    </row>
    <row r="44" spans="1:11" x14ac:dyDescent="0.25">
      <c r="A44" s="87"/>
      <c r="B44" s="7"/>
      <c r="C44" s="7"/>
      <c r="D44" s="158"/>
      <c r="E44" s="159"/>
      <c r="F44" s="158"/>
      <c r="G44" s="7"/>
      <c r="H44" s="7"/>
      <c r="I44" s="7"/>
      <c r="K44" s="92"/>
    </row>
    <row r="45" spans="1:11" x14ac:dyDescent="0.25">
      <c r="A45" s="87"/>
      <c r="B45" s="7"/>
      <c r="C45" s="7"/>
      <c r="D45" s="158"/>
      <c r="E45" s="159"/>
      <c r="F45" s="158"/>
      <c r="G45" s="7"/>
      <c r="H45" s="7"/>
      <c r="I45" s="7"/>
    </row>
    <row r="46" spans="1:11" x14ac:dyDescent="0.25">
      <c r="A46" s="87"/>
      <c r="B46" s="7"/>
      <c r="C46" s="7"/>
      <c r="D46" s="158"/>
      <c r="E46" s="159"/>
      <c r="F46" s="158"/>
      <c r="G46" s="7"/>
      <c r="H46" s="7"/>
      <c r="I46" s="7"/>
      <c r="K46" s="91"/>
    </row>
    <row r="47" spans="1:11" x14ac:dyDescent="0.25">
      <c r="A47" s="87"/>
      <c r="B47" s="7"/>
      <c r="C47" s="7"/>
      <c r="D47" s="7"/>
      <c r="E47" s="159"/>
      <c r="F47" s="7"/>
      <c r="G47" s="7"/>
      <c r="H47" s="7"/>
      <c r="I47" s="7"/>
      <c r="K47" s="91"/>
    </row>
    <row r="48" spans="1:11" x14ac:dyDescent="0.25">
      <c r="A48" s="87"/>
      <c r="B48" s="7"/>
      <c r="C48" s="7"/>
      <c r="D48" s="7"/>
      <c r="E48" s="159"/>
      <c r="F48" s="7"/>
      <c r="G48" s="7"/>
      <c r="H48" s="7"/>
      <c r="I48" s="7"/>
      <c r="K48" s="91"/>
    </row>
    <row r="49" spans="1:11" x14ac:dyDescent="0.25">
      <c r="A49" s="87"/>
      <c r="B49" s="7"/>
      <c r="C49" s="7"/>
      <c r="D49" s="7"/>
      <c r="E49" s="159"/>
      <c r="F49" s="7"/>
      <c r="G49" s="7"/>
      <c r="H49" s="7"/>
      <c r="I49" s="7"/>
    </row>
    <row r="50" spans="1:11" x14ac:dyDescent="0.25">
      <c r="A50" s="87"/>
      <c r="B50" s="7"/>
      <c r="C50" s="7"/>
      <c r="D50" s="7"/>
      <c r="E50" s="159"/>
      <c r="F50" s="7"/>
      <c r="G50" s="7"/>
      <c r="H50" s="7"/>
      <c r="I50" s="7"/>
    </row>
    <row r="51" spans="1:11" x14ac:dyDescent="0.25">
      <c r="A51" s="87"/>
      <c r="B51" s="7"/>
      <c r="C51" s="7"/>
      <c r="D51" s="7"/>
      <c r="E51" s="159"/>
      <c r="F51" s="7"/>
      <c r="G51" s="7"/>
      <c r="H51" s="7"/>
      <c r="I51" s="7"/>
    </row>
    <row r="52" spans="1:11" x14ac:dyDescent="0.25">
      <c r="A52" s="87"/>
      <c r="B52" s="7"/>
      <c r="C52" s="7"/>
      <c r="D52" s="7"/>
      <c r="E52" s="159"/>
      <c r="F52" s="7"/>
      <c r="G52" s="7"/>
      <c r="H52" s="7"/>
      <c r="I52" s="7"/>
    </row>
    <row r="53" spans="1:11" x14ac:dyDescent="0.25">
      <c r="A53" s="87"/>
      <c r="B53" s="7"/>
      <c r="C53" s="7"/>
      <c r="D53" s="7"/>
      <c r="E53" s="159"/>
      <c r="F53" s="7"/>
      <c r="G53" s="7"/>
      <c r="H53" s="7"/>
      <c r="I53" s="7"/>
    </row>
    <row r="54" spans="1:11" x14ac:dyDescent="0.25">
      <c r="A54" s="87"/>
      <c r="B54" s="7"/>
      <c r="C54" s="7"/>
      <c r="D54" s="7"/>
      <c r="E54" s="159"/>
      <c r="F54" s="7"/>
      <c r="G54" s="7"/>
      <c r="H54" s="7"/>
      <c r="I54" s="7"/>
      <c r="K54" s="91"/>
    </row>
    <row r="55" spans="1:11" x14ac:dyDescent="0.25">
      <c r="A55" s="4"/>
      <c r="B55" s="8"/>
      <c r="C55" s="8"/>
      <c r="D55" s="8"/>
      <c r="E55" s="110"/>
      <c r="F55" s="8"/>
      <c r="G55" s="8"/>
      <c r="H55" s="8"/>
      <c r="I55" s="8"/>
      <c r="J55" s="91"/>
    </row>
    <row r="56" spans="1:11" ht="9.75" customHeight="1" x14ac:dyDescent="0.25">
      <c r="A56" s="4"/>
      <c r="B56" s="8"/>
      <c r="C56" s="8"/>
      <c r="D56" s="8"/>
      <c r="E56" s="110"/>
      <c r="F56" s="8"/>
      <c r="G56" s="8"/>
      <c r="H56" s="8"/>
      <c r="I56" s="8"/>
      <c r="J56" s="91"/>
    </row>
    <row r="57" spans="1:11" x14ac:dyDescent="0.25">
      <c r="A57" s="155"/>
      <c r="B57" s="8"/>
      <c r="C57" s="8"/>
      <c r="D57" s="8"/>
      <c r="E57" s="110"/>
      <c r="F57" s="8"/>
      <c r="G57" s="8"/>
      <c r="H57" s="8"/>
      <c r="I57" s="8"/>
      <c r="J57" s="91"/>
      <c r="K57" s="91"/>
    </row>
    <row r="58" spans="1:11" x14ac:dyDescent="0.25">
      <c r="A58" s="87"/>
      <c r="B58" s="87"/>
      <c r="C58" s="87"/>
      <c r="D58" s="87"/>
      <c r="E58" s="87"/>
      <c r="F58" s="7"/>
      <c r="G58" s="10"/>
      <c r="H58" s="10"/>
      <c r="I58" s="87"/>
    </row>
    <row r="59" spans="1:11" x14ac:dyDescent="0.25">
      <c r="A59" s="4"/>
      <c r="B59" s="87"/>
      <c r="C59" s="87"/>
      <c r="D59" s="87"/>
      <c r="E59" s="87"/>
      <c r="F59" s="7"/>
      <c r="G59" s="87"/>
      <c r="H59" s="10"/>
      <c r="I59" s="87"/>
    </row>
    <row r="60" spans="1:11" ht="3.75" customHeight="1" x14ac:dyDescent="0.25">
      <c r="A60" s="4"/>
      <c r="B60" s="87"/>
      <c r="C60" s="87"/>
      <c r="D60" s="87"/>
      <c r="E60" s="87"/>
      <c r="F60" s="7"/>
      <c r="G60" s="87"/>
      <c r="H60" s="10"/>
      <c r="I60" s="87"/>
    </row>
    <row r="61" spans="1:11" x14ac:dyDescent="0.25">
      <c r="A61" s="87"/>
      <c r="B61" s="87"/>
      <c r="C61" s="87"/>
      <c r="D61" s="23"/>
      <c r="E61" s="87"/>
      <c r="F61" s="23"/>
      <c r="G61" s="23"/>
      <c r="H61" s="10"/>
      <c r="I61" s="87"/>
    </row>
    <row r="62" spans="1:11" x14ac:dyDescent="0.25">
      <c r="A62" s="18"/>
      <c r="B62" s="87"/>
      <c r="C62" s="87"/>
      <c r="D62" s="7"/>
      <c r="E62" s="87"/>
      <c r="F62" s="7"/>
      <c r="G62" s="7"/>
      <c r="H62" s="10"/>
      <c r="I62" s="87"/>
    </row>
    <row r="63" spans="1:11" ht="18" x14ac:dyDescent="0.4">
      <c r="A63" s="18"/>
      <c r="B63" s="87"/>
      <c r="C63" s="17"/>
      <c r="D63" s="7"/>
      <c r="E63" s="87"/>
      <c r="F63" s="7"/>
      <c r="G63" s="9"/>
      <c r="H63" s="10"/>
      <c r="I63" s="10"/>
    </row>
    <row r="64" spans="1:11" x14ac:dyDescent="0.25">
      <c r="A64" s="87"/>
      <c r="B64" s="87"/>
      <c r="C64" s="87"/>
      <c r="D64" s="8"/>
      <c r="E64" s="87"/>
      <c r="F64" s="8"/>
      <c r="G64" s="8"/>
      <c r="H64" s="8"/>
      <c r="I64" s="87"/>
    </row>
    <row r="65" spans="1:9" ht="18" x14ac:dyDescent="0.4">
      <c r="A65" s="87"/>
      <c r="B65" s="87"/>
      <c r="C65" s="87"/>
      <c r="D65" s="12"/>
      <c r="E65" s="87"/>
      <c r="F65" s="12"/>
      <c r="G65" s="8"/>
      <c r="H65" s="8"/>
      <c r="I65" s="87"/>
    </row>
    <row r="66" spans="1:9" x14ac:dyDescent="0.25">
      <c r="A66" s="87"/>
      <c r="B66" s="87"/>
      <c r="C66" s="87"/>
      <c r="D66" s="87"/>
      <c r="E66" s="87"/>
      <c r="F66" s="87"/>
      <c r="G66" s="87"/>
      <c r="H66" s="10"/>
      <c r="I66" s="87"/>
    </row>
    <row r="67" spans="1:9" x14ac:dyDescent="0.25">
      <c r="A67" s="87"/>
      <c r="B67" s="87"/>
      <c r="C67" s="87"/>
      <c r="D67" s="87"/>
      <c r="E67" s="87"/>
      <c r="F67" s="87"/>
      <c r="G67" s="87"/>
      <c r="H67" s="10"/>
      <c r="I67" s="87"/>
    </row>
    <row r="68" spans="1:9" x14ac:dyDescent="0.25">
      <c r="A68" s="87"/>
      <c r="B68" s="87"/>
      <c r="C68" s="87"/>
      <c r="D68" s="87"/>
      <c r="E68" s="87"/>
      <c r="F68" s="87"/>
      <c r="G68" s="87"/>
      <c r="H68" s="10"/>
      <c r="I68" s="87"/>
    </row>
    <row r="69" spans="1:9" x14ac:dyDescent="0.25">
      <c r="A69" s="87"/>
      <c r="B69" s="87"/>
      <c r="C69" s="87"/>
      <c r="D69" s="87"/>
      <c r="E69" s="87"/>
      <c r="F69" s="87"/>
      <c r="G69" s="87"/>
      <c r="H69" s="10"/>
      <c r="I69" s="87"/>
    </row>
    <row r="70" spans="1:9" x14ac:dyDescent="0.25">
      <c r="A70" s="87"/>
      <c r="B70" s="87"/>
      <c r="C70" s="87"/>
      <c r="D70" s="87"/>
      <c r="E70" s="87"/>
      <c r="F70" s="87"/>
      <c r="G70" s="87"/>
      <c r="H70" s="10"/>
      <c r="I70" s="87"/>
    </row>
    <row r="71" spans="1:9" x14ac:dyDescent="0.25">
      <c r="A71" s="87"/>
      <c r="B71" s="87"/>
      <c r="C71" s="87"/>
      <c r="D71" s="87"/>
      <c r="E71" s="87"/>
      <c r="F71" s="87"/>
      <c r="G71" s="87"/>
      <c r="H71" s="10"/>
      <c r="I71" s="87"/>
    </row>
    <row r="72" spans="1:9" x14ac:dyDescent="0.25">
      <c r="A72" s="87"/>
      <c r="B72" s="87"/>
      <c r="C72" s="87"/>
      <c r="D72" s="87"/>
      <c r="E72" s="87"/>
      <c r="F72" s="87"/>
      <c r="G72" s="87"/>
      <c r="H72" s="10"/>
      <c r="I72" s="87"/>
    </row>
    <row r="73" spans="1:9" x14ac:dyDescent="0.25">
      <c r="A73" s="87"/>
      <c r="B73" s="87"/>
      <c r="C73" s="87"/>
      <c r="D73" s="87"/>
      <c r="E73" s="87"/>
      <c r="F73" s="87"/>
      <c r="G73" s="87"/>
      <c r="H73" s="10"/>
      <c r="I73" s="87"/>
    </row>
    <row r="74" spans="1:9" x14ac:dyDescent="0.25">
      <c r="A74" s="87"/>
      <c r="B74" s="87"/>
      <c r="C74" s="87"/>
      <c r="D74" s="87"/>
      <c r="E74" s="87"/>
      <c r="F74" s="87"/>
      <c r="G74" s="87"/>
      <c r="H74" s="10"/>
      <c r="I74" s="87"/>
    </row>
    <row r="75" spans="1:9" x14ac:dyDescent="0.25">
      <c r="A75" s="87"/>
      <c r="B75" s="87"/>
      <c r="C75" s="87"/>
      <c r="D75" s="87"/>
      <c r="E75" s="87"/>
      <c r="F75" s="87"/>
      <c r="G75" s="87"/>
      <c r="H75" s="10"/>
      <c r="I75" s="87"/>
    </row>
    <row r="76" spans="1:9" x14ac:dyDescent="0.25">
      <c r="A76" s="87"/>
      <c r="B76" s="87"/>
      <c r="C76" s="87"/>
      <c r="D76" s="87"/>
      <c r="E76" s="87"/>
      <c r="F76" s="87"/>
      <c r="G76" s="87"/>
      <c r="H76" s="10"/>
      <c r="I76" s="87"/>
    </row>
    <row r="77" spans="1:9" x14ac:dyDescent="0.25">
      <c r="A77" s="87"/>
      <c r="B77" s="87"/>
      <c r="C77" s="87"/>
      <c r="D77" s="87"/>
      <c r="E77" s="87"/>
      <c r="F77" s="87"/>
      <c r="G77" s="87"/>
      <c r="H77" s="10"/>
      <c r="I77" s="87"/>
    </row>
    <row r="78" spans="1:9" x14ac:dyDescent="0.25">
      <c r="A78" s="87"/>
      <c r="B78" s="87"/>
      <c r="C78" s="87"/>
      <c r="D78" s="87"/>
      <c r="E78" s="87"/>
      <c r="F78" s="87"/>
      <c r="G78" s="87"/>
      <c r="H78" s="10"/>
      <c r="I78" s="87"/>
    </row>
    <row r="79" spans="1:9" x14ac:dyDescent="0.25">
      <c r="A79" s="87"/>
      <c r="B79" s="87"/>
      <c r="C79" s="87"/>
      <c r="D79" s="87"/>
      <c r="E79" s="87"/>
      <c r="F79" s="87"/>
      <c r="G79" s="87"/>
      <c r="H79" s="10"/>
      <c r="I79" s="87"/>
    </row>
    <row r="80" spans="1:9" x14ac:dyDescent="0.25">
      <c r="A80" s="87"/>
      <c r="B80" s="87"/>
      <c r="C80" s="87"/>
      <c r="D80" s="87"/>
      <c r="E80" s="87"/>
      <c r="F80" s="87"/>
      <c r="G80" s="87"/>
      <c r="H80" s="10"/>
      <c r="I80" s="87"/>
    </row>
    <row r="81" spans="1:9" x14ac:dyDescent="0.25">
      <c r="A81" s="87"/>
      <c r="B81" s="87"/>
      <c r="C81" s="87"/>
      <c r="D81" s="87"/>
      <c r="E81" s="87"/>
      <c r="F81" s="87"/>
      <c r="G81" s="87"/>
      <c r="H81" s="10"/>
      <c r="I81" s="87"/>
    </row>
    <row r="82" spans="1:9" x14ac:dyDescent="0.25">
      <c r="E82" s="87"/>
      <c r="H82" s="91"/>
    </row>
    <row r="83" spans="1:9" x14ac:dyDescent="0.25">
      <c r="E83" s="87"/>
      <c r="H83" s="91"/>
    </row>
    <row r="84" spans="1:9" x14ac:dyDescent="0.25">
      <c r="E84" s="87"/>
      <c r="H84" s="91"/>
    </row>
    <row r="85" spans="1:9" x14ac:dyDescent="0.25">
      <c r="E85" s="87"/>
      <c r="H85" s="91"/>
    </row>
    <row r="86" spans="1:9" x14ac:dyDescent="0.25">
      <c r="E86" s="87"/>
      <c r="H86" s="91"/>
    </row>
    <row r="87" spans="1:9" x14ac:dyDescent="0.25">
      <c r="E87" s="87"/>
      <c r="H87" s="91"/>
    </row>
    <row r="88" spans="1:9" x14ac:dyDescent="0.25">
      <c r="E88" s="87"/>
      <c r="H88" s="91"/>
    </row>
    <row r="89" spans="1:9" x14ac:dyDescent="0.25">
      <c r="E89" s="87"/>
      <c r="H89" s="91"/>
    </row>
    <row r="90" spans="1:9" x14ac:dyDescent="0.25">
      <c r="E90" s="87"/>
      <c r="H90" s="91"/>
    </row>
    <row r="91" spans="1:9" x14ac:dyDescent="0.25">
      <c r="E91" s="87"/>
      <c r="H91" s="91"/>
    </row>
    <row r="92" spans="1:9" x14ac:dyDescent="0.25">
      <c r="E92" s="87"/>
      <c r="H92" s="91"/>
    </row>
    <row r="93" spans="1:9" x14ac:dyDescent="0.25">
      <c r="E93" s="87"/>
      <c r="H93" s="91"/>
    </row>
    <row r="94" spans="1:9" x14ac:dyDescent="0.25">
      <c r="E94" s="87"/>
      <c r="H94" s="91"/>
    </row>
    <row r="95" spans="1:9" x14ac:dyDescent="0.25">
      <c r="E95" s="87"/>
      <c r="H95" s="91"/>
    </row>
    <row r="96" spans="1:9" x14ac:dyDescent="0.25">
      <c r="E96" s="87"/>
      <c r="H96" s="91"/>
    </row>
    <row r="97" spans="5:8" x14ac:dyDescent="0.25">
      <c r="E97" s="87"/>
      <c r="H97" s="91"/>
    </row>
    <row r="98" spans="5:8" x14ac:dyDescent="0.25">
      <c r="E98" s="87"/>
      <c r="H98" s="91"/>
    </row>
    <row r="99" spans="5:8" x14ac:dyDescent="0.25">
      <c r="E99" s="87"/>
      <c r="H99" s="91"/>
    </row>
    <row r="100" spans="5:8" x14ac:dyDescent="0.25">
      <c r="E100" s="87"/>
      <c r="H100" s="91"/>
    </row>
    <row r="101" spans="5:8" x14ac:dyDescent="0.25">
      <c r="E101" s="87"/>
      <c r="H101" s="91"/>
    </row>
    <row r="102" spans="5:8" x14ac:dyDescent="0.25">
      <c r="E102" s="87"/>
      <c r="H102" s="91"/>
    </row>
    <row r="103" spans="5:8" x14ac:dyDescent="0.25">
      <c r="E103" s="87"/>
      <c r="H103" s="91"/>
    </row>
    <row r="104" spans="5:8" x14ac:dyDescent="0.25">
      <c r="E104" s="87"/>
      <c r="H104" s="91"/>
    </row>
    <row r="105" spans="5:8" x14ac:dyDescent="0.25">
      <c r="E105" s="87"/>
      <c r="H105" s="91"/>
    </row>
    <row r="106" spans="5:8" x14ac:dyDescent="0.25">
      <c r="E106" s="87"/>
      <c r="H106" s="91"/>
    </row>
    <row r="107" spans="5:8" x14ac:dyDescent="0.25">
      <c r="E107" s="87"/>
      <c r="H107" s="91"/>
    </row>
    <row r="108" spans="5:8" x14ac:dyDescent="0.25">
      <c r="E108" s="87"/>
      <c r="H108" s="91"/>
    </row>
    <row r="109" spans="5:8" x14ac:dyDescent="0.25">
      <c r="E109" s="87"/>
      <c r="H109" s="91"/>
    </row>
    <row r="110" spans="5:8" x14ac:dyDescent="0.25">
      <c r="E110" s="87"/>
      <c r="H110" s="91"/>
    </row>
    <row r="111" spans="5:8" x14ac:dyDescent="0.25">
      <c r="E111" s="87"/>
      <c r="H111" s="91"/>
    </row>
    <row r="112" spans="5:8" x14ac:dyDescent="0.25">
      <c r="E112" s="87"/>
      <c r="H112" s="91"/>
    </row>
    <row r="113" spans="5:8" x14ac:dyDescent="0.25">
      <c r="E113" s="87"/>
      <c r="H113" s="91"/>
    </row>
    <row r="114" spans="5:8" x14ac:dyDescent="0.25">
      <c r="E114" s="87"/>
      <c r="H114" s="91"/>
    </row>
    <row r="115" spans="5:8" x14ac:dyDescent="0.25">
      <c r="E115" s="87"/>
      <c r="H115" s="91"/>
    </row>
    <row r="116" spans="5:8" x14ac:dyDescent="0.25">
      <c r="E116" s="87"/>
      <c r="H116" s="91"/>
    </row>
    <row r="117" spans="5:8" x14ac:dyDescent="0.25">
      <c r="E117" s="87"/>
      <c r="H117" s="91"/>
    </row>
    <row r="118" spans="5:8" x14ac:dyDescent="0.25">
      <c r="E118" s="87"/>
      <c r="H118" s="91"/>
    </row>
    <row r="119" spans="5:8" x14ac:dyDescent="0.25">
      <c r="E119" s="87"/>
      <c r="H119" s="91"/>
    </row>
    <row r="120" spans="5:8" x14ac:dyDescent="0.25">
      <c r="E120" s="87"/>
      <c r="H120" s="91"/>
    </row>
    <row r="121" spans="5:8" x14ac:dyDescent="0.25">
      <c r="E121" s="87"/>
      <c r="H121" s="91"/>
    </row>
    <row r="122" spans="5:8" x14ac:dyDescent="0.25">
      <c r="E122" s="87"/>
      <c r="H122" s="91"/>
    </row>
    <row r="123" spans="5:8" x14ac:dyDescent="0.25">
      <c r="E123" s="87"/>
      <c r="H123" s="91"/>
    </row>
    <row r="124" spans="5:8" x14ac:dyDescent="0.25">
      <c r="E124" s="87"/>
      <c r="H124" s="91"/>
    </row>
    <row r="125" spans="5:8" x14ac:dyDescent="0.25">
      <c r="E125" s="87"/>
      <c r="H125" s="91"/>
    </row>
    <row r="126" spans="5:8" x14ac:dyDescent="0.25">
      <c r="E126" s="87"/>
      <c r="H126" s="91"/>
    </row>
    <row r="127" spans="5:8" x14ac:dyDescent="0.25">
      <c r="E127" s="87"/>
      <c r="H127" s="91"/>
    </row>
    <row r="128" spans="5:8" x14ac:dyDescent="0.25">
      <c r="E128" s="87"/>
      <c r="H128" s="91"/>
    </row>
    <row r="129" spans="5:8" x14ac:dyDescent="0.25">
      <c r="E129" s="87"/>
      <c r="H129" s="91"/>
    </row>
    <row r="130" spans="5:8" x14ac:dyDescent="0.25">
      <c r="E130" s="87"/>
      <c r="H130" s="91"/>
    </row>
    <row r="131" spans="5:8" x14ac:dyDescent="0.25">
      <c r="E131" s="87"/>
      <c r="H131" s="91"/>
    </row>
    <row r="132" spans="5:8" x14ac:dyDescent="0.25">
      <c r="E132" s="87"/>
      <c r="H132" s="91"/>
    </row>
    <row r="133" spans="5:8" x14ac:dyDescent="0.25">
      <c r="E133" s="87"/>
      <c r="H133" s="91"/>
    </row>
    <row r="134" spans="5:8" x14ac:dyDescent="0.25">
      <c r="E134" s="87"/>
      <c r="H134" s="91"/>
    </row>
    <row r="135" spans="5:8" x14ac:dyDescent="0.25">
      <c r="E135" s="87"/>
      <c r="H135" s="91"/>
    </row>
    <row r="136" spans="5:8" x14ac:dyDescent="0.25">
      <c r="E136" s="87"/>
      <c r="H136" s="91"/>
    </row>
    <row r="137" spans="5:8" x14ac:dyDescent="0.25">
      <c r="E137" s="87"/>
      <c r="H137" s="91"/>
    </row>
    <row r="138" spans="5:8" x14ac:dyDescent="0.25">
      <c r="E138" s="87"/>
      <c r="H138" s="91"/>
    </row>
    <row r="139" spans="5:8" x14ac:dyDescent="0.25">
      <c r="E139" s="87"/>
      <c r="H139" s="91"/>
    </row>
    <row r="140" spans="5:8" x14ac:dyDescent="0.25">
      <c r="E140" s="87"/>
      <c r="H140" s="91"/>
    </row>
    <row r="141" spans="5:8" x14ac:dyDescent="0.25">
      <c r="E141" s="87"/>
      <c r="H141" s="91"/>
    </row>
    <row r="142" spans="5:8" x14ac:dyDescent="0.25">
      <c r="E142" s="87"/>
      <c r="H142" s="91"/>
    </row>
    <row r="143" spans="5:8" x14ac:dyDescent="0.25">
      <c r="E143" s="87"/>
      <c r="H143" s="91"/>
    </row>
    <row r="144" spans="5:8" x14ac:dyDescent="0.25">
      <c r="E144" s="87"/>
      <c r="H144" s="91"/>
    </row>
    <row r="145" spans="5:8" x14ac:dyDescent="0.25">
      <c r="E145" s="87"/>
      <c r="H145" s="91"/>
    </row>
    <row r="146" spans="5:8" x14ac:dyDescent="0.25">
      <c r="E146" s="87"/>
      <c r="H146" s="91"/>
    </row>
    <row r="147" spans="5:8" x14ac:dyDescent="0.25">
      <c r="E147" s="87"/>
      <c r="H147" s="91"/>
    </row>
    <row r="148" spans="5:8" x14ac:dyDescent="0.25">
      <c r="E148" s="87"/>
      <c r="H148" s="91"/>
    </row>
    <row r="149" spans="5:8" x14ac:dyDescent="0.25">
      <c r="E149" s="87"/>
      <c r="H149" s="91"/>
    </row>
    <row r="150" spans="5:8" x14ac:dyDescent="0.25">
      <c r="E150" s="87"/>
      <c r="H150" s="91"/>
    </row>
    <row r="151" spans="5:8" x14ac:dyDescent="0.25">
      <c r="E151" s="87"/>
      <c r="H151" s="91"/>
    </row>
    <row r="152" spans="5:8" x14ac:dyDescent="0.25">
      <c r="E152" s="87"/>
      <c r="H152" s="91"/>
    </row>
    <row r="153" spans="5:8" x14ac:dyDescent="0.25">
      <c r="E153" s="87"/>
      <c r="H153" s="91"/>
    </row>
    <row r="154" spans="5:8" x14ac:dyDescent="0.25">
      <c r="E154" s="87"/>
    </row>
    <row r="155" spans="5:8" x14ac:dyDescent="0.25">
      <c r="E155" s="87"/>
    </row>
    <row r="156" spans="5:8" x14ac:dyDescent="0.25">
      <c r="E156" s="87"/>
    </row>
    <row r="157" spans="5:8" x14ac:dyDescent="0.25">
      <c r="E157" s="87"/>
    </row>
    <row r="158" spans="5:8" x14ac:dyDescent="0.25">
      <c r="E158" s="87"/>
    </row>
    <row r="159" spans="5:8" x14ac:dyDescent="0.25">
      <c r="E159" s="87"/>
    </row>
    <row r="160" spans="5:8" x14ac:dyDescent="0.25">
      <c r="E160" s="87"/>
    </row>
    <row r="161" spans="5:5" x14ac:dyDescent="0.25">
      <c r="E161" s="87"/>
    </row>
    <row r="162" spans="5:5" x14ac:dyDescent="0.25">
      <c r="E162" s="87"/>
    </row>
    <row r="163" spans="5:5" x14ac:dyDescent="0.25">
      <c r="E163" s="87"/>
    </row>
    <row r="164" spans="5:5" x14ac:dyDescent="0.25">
      <c r="E164" s="87"/>
    </row>
    <row r="165" spans="5:5" x14ac:dyDescent="0.25">
      <c r="E165" s="87"/>
    </row>
    <row r="166" spans="5:5" x14ac:dyDescent="0.25">
      <c r="E166" s="87"/>
    </row>
    <row r="167" spans="5:5" x14ac:dyDescent="0.25">
      <c r="E167" s="87"/>
    </row>
    <row r="168" spans="5:5" x14ac:dyDescent="0.25">
      <c r="E168" s="87"/>
    </row>
    <row r="169" spans="5:5" x14ac:dyDescent="0.25">
      <c r="E169" s="87"/>
    </row>
    <row r="170" spans="5:5" x14ac:dyDescent="0.25">
      <c r="E170" s="87"/>
    </row>
    <row r="171" spans="5:5" x14ac:dyDescent="0.25">
      <c r="E171" s="87"/>
    </row>
    <row r="172" spans="5:5" x14ac:dyDescent="0.25">
      <c r="E172" s="87"/>
    </row>
    <row r="173" spans="5:5" x14ac:dyDescent="0.25">
      <c r="E173" s="87"/>
    </row>
    <row r="174" spans="5:5" x14ac:dyDescent="0.25">
      <c r="E174" s="87"/>
    </row>
    <row r="175" spans="5:5" x14ac:dyDescent="0.25">
      <c r="E175" s="87"/>
    </row>
    <row r="176" spans="5:5" x14ac:dyDescent="0.25">
      <c r="E176" s="87"/>
    </row>
    <row r="177" spans="5:5" x14ac:dyDescent="0.25">
      <c r="E177" s="87"/>
    </row>
    <row r="178" spans="5:5" x14ac:dyDescent="0.25">
      <c r="E178" s="87"/>
    </row>
    <row r="179" spans="5:5" x14ac:dyDescent="0.25">
      <c r="E179" s="87"/>
    </row>
    <row r="180" spans="5:5" x14ac:dyDescent="0.25">
      <c r="E180" s="87"/>
    </row>
    <row r="181" spans="5:5" x14ac:dyDescent="0.25">
      <c r="E181" s="87"/>
    </row>
    <row r="182" spans="5:5" x14ac:dyDescent="0.25">
      <c r="E182" s="87"/>
    </row>
    <row r="183" spans="5:5" x14ac:dyDescent="0.25">
      <c r="E183" s="87"/>
    </row>
    <row r="184" spans="5:5" x14ac:dyDescent="0.25">
      <c r="E184" s="87"/>
    </row>
    <row r="185" spans="5:5" x14ac:dyDescent="0.25">
      <c r="E185" s="87"/>
    </row>
    <row r="186" spans="5:5" x14ac:dyDescent="0.25">
      <c r="E186" s="87"/>
    </row>
    <row r="187" spans="5:5" x14ac:dyDescent="0.25">
      <c r="E187" s="87"/>
    </row>
    <row r="188" spans="5:5" x14ac:dyDescent="0.25">
      <c r="E188" s="87"/>
    </row>
    <row r="189" spans="5:5" x14ac:dyDescent="0.25">
      <c r="E189" s="87"/>
    </row>
    <row r="190" spans="5:5" x14ac:dyDescent="0.25">
      <c r="E190" s="87"/>
    </row>
    <row r="191" spans="5:5" x14ac:dyDescent="0.25">
      <c r="E191" s="87"/>
    </row>
    <row r="192" spans="5:5" x14ac:dyDescent="0.25">
      <c r="E192" s="87"/>
    </row>
    <row r="193" spans="5:5" x14ac:dyDescent="0.25">
      <c r="E193" s="87"/>
    </row>
    <row r="194" spans="5:5" x14ac:dyDescent="0.25">
      <c r="E194" s="87"/>
    </row>
    <row r="195" spans="5:5" x14ac:dyDescent="0.25">
      <c r="E195" s="87"/>
    </row>
    <row r="196" spans="5:5" x14ac:dyDescent="0.25">
      <c r="E196" s="87"/>
    </row>
    <row r="197" spans="5:5" x14ac:dyDescent="0.25">
      <c r="E197" s="87"/>
    </row>
    <row r="198" spans="5:5" x14ac:dyDescent="0.25">
      <c r="E198" s="87"/>
    </row>
    <row r="199" spans="5:5" x14ac:dyDescent="0.25">
      <c r="E199" s="87"/>
    </row>
    <row r="200" spans="5:5" x14ac:dyDescent="0.25">
      <c r="E200" s="87"/>
    </row>
    <row r="201" spans="5:5" x14ac:dyDescent="0.25">
      <c r="E201" s="87"/>
    </row>
    <row r="202" spans="5:5" x14ac:dyDescent="0.25">
      <c r="E202" s="87"/>
    </row>
    <row r="203" spans="5:5" x14ac:dyDescent="0.25">
      <c r="E203" s="87"/>
    </row>
    <row r="204" spans="5:5" x14ac:dyDescent="0.25">
      <c r="E204" s="87"/>
    </row>
    <row r="205" spans="5:5" x14ac:dyDescent="0.25">
      <c r="E205" s="87"/>
    </row>
    <row r="206" spans="5:5" x14ac:dyDescent="0.25">
      <c r="E206" s="87"/>
    </row>
    <row r="207" spans="5:5" x14ac:dyDescent="0.25">
      <c r="E207" s="87"/>
    </row>
    <row r="208" spans="5:5" x14ac:dyDescent="0.25">
      <c r="E208" s="87"/>
    </row>
    <row r="209" spans="5:5" x14ac:dyDescent="0.25">
      <c r="E209" s="87"/>
    </row>
    <row r="210" spans="5:5" x14ac:dyDescent="0.25">
      <c r="E210" s="87"/>
    </row>
    <row r="211" spans="5:5" x14ac:dyDescent="0.25">
      <c r="E211" s="87"/>
    </row>
    <row r="212" spans="5:5" x14ac:dyDescent="0.25">
      <c r="E212" s="87"/>
    </row>
    <row r="213" spans="5:5" x14ac:dyDescent="0.25">
      <c r="E213" s="87"/>
    </row>
    <row r="214" spans="5:5" x14ac:dyDescent="0.25">
      <c r="E214" s="87"/>
    </row>
    <row r="215" spans="5:5" x14ac:dyDescent="0.25">
      <c r="E215" s="87"/>
    </row>
    <row r="216" spans="5:5" x14ac:dyDescent="0.25">
      <c r="E216" s="87"/>
    </row>
    <row r="217" spans="5:5" x14ac:dyDescent="0.25">
      <c r="E217" s="87"/>
    </row>
    <row r="218" spans="5:5" x14ac:dyDescent="0.25">
      <c r="E218" s="87"/>
    </row>
    <row r="219" spans="5:5" x14ac:dyDescent="0.25">
      <c r="E219" s="87"/>
    </row>
    <row r="220" spans="5:5" x14ac:dyDescent="0.25">
      <c r="E220" s="87"/>
    </row>
    <row r="221" spans="5:5" x14ac:dyDescent="0.25">
      <c r="E221" s="87"/>
    </row>
    <row r="222" spans="5:5" x14ac:dyDescent="0.25">
      <c r="E222" s="87"/>
    </row>
    <row r="223" spans="5:5" x14ac:dyDescent="0.25">
      <c r="E223" s="87"/>
    </row>
    <row r="224" spans="5:5" x14ac:dyDescent="0.25">
      <c r="E224" s="87"/>
    </row>
    <row r="225" spans="5:5" x14ac:dyDescent="0.25">
      <c r="E225" s="87"/>
    </row>
    <row r="226" spans="5:5" x14ac:dyDescent="0.25">
      <c r="E226" s="87"/>
    </row>
    <row r="227" spans="5:5" x14ac:dyDescent="0.25">
      <c r="E227" s="87"/>
    </row>
    <row r="228" spans="5:5" x14ac:dyDescent="0.25">
      <c r="E228" s="87"/>
    </row>
    <row r="229" spans="5:5" x14ac:dyDescent="0.25">
      <c r="E229" s="87"/>
    </row>
    <row r="230" spans="5:5" x14ac:dyDescent="0.25">
      <c r="E230" s="87"/>
    </row>
    <row r="231" spans="5:5" x14ac:dyDescent="0.25">
      <c r="E231" s="87"/>
    </row>
    <row r="232" spans="5:5" x14ac:dyDescent="0.25">
      <c r="E232" s="87"/>
    </row>
    <row r="233" spans="5:5" x14ac:dyDescent="0.25">
      <c r="E233" s="87"/>
    </row>
    <row r="234" spans="5:5" x14ac:dyDescent="0.25">
      <c r="E234" s="87"/>
    </row>
    <row r="235" spans="5:5" x14ac:dyDescent="0.25">
      <c r="E235" s="87"/>
    </row>
    <row r="236" spans="5:5" x14ac:dyDescent="0.25">
      <c r="E236" s="87"/>
    </row>
    <row r="237" spans="5:5" x14ac:dyDescent="0.25">
      <c r="E237" s="87"/>
    </row>
    <row r="238" spans="5:5" x14ac:dyDescent="0.25">
      <c r="E238" s="87"/>
    </row>
    <row r="239" spans="5:5" x14ac:dyDescent="0.25">
      <c r="E239" s="87"/>
    </row>
    <row r="240" spans="5:5" x14ac:dyDescent="0.25">
      <c r="E240" s="87"/>
    </row>
    <row r="241" spans="5:5" x14ac:dyDescent="0.25">
      <c r="E241" s="87"/>
    </row>
    <row r="242" spans="5:5" x14ac:dyDescent="0.25">
      <c r="E242" s="87"/>
    </row>
    <row r="243" spans="5:5" x14ac:dyDescent="0.25">
      <c r="E243" s="87"/>
    </row>
    <row r="244" spans="5:5" x14ac:dyDescent="0.25">
      <c r="E244" s="87"/>
    </row>
    <row r="245" spans="5:5" x14ac:dyDescent="0.25">
      <c r="E245" s="87"/>
    </row>
    <row r="246" spans="5:5" x14ac:dyDescent="0.25">
      <c r="E246" s="87"/>
    </row>
    <row r="247" spans="5:5" x14ac:dyDescent="0.25">
      <c r="E247" s="87"/>
    </row>
    <row r="248" spans="5:5" x14ac:dyDescent="0.25">
      <c r="E248" s="87"/>
    </row>
    <row r="249" spans="5:5" x14ac:dyDescent="0.25">
      <c r="E249" s="87"/>
    </row>
    <row r="250" spans="5:5" x14ac:dyDescent="0.25">
      <c r="E250" s="87"/>
    </row>
    <row r="251" spans="5:5" x14ac:dyDescent="0.25">
      <c r="E251" s="87"/>
    </row>
    <row r="252" spans="5:5" x14ac:dyDescent="0.25">
      <c r="E252" s="87"/>
    </row>
    <row r="253" spans="5:5" x14ac:dyDescent="0.25">
      <c r="E253" s="87"/>
    </row>
    <row r="254" spans="5:5" x14ac:dyDescent="0.25">
      <c r="E254" s="87"/>
    </row>
    <row r="255" spans="5:5" x14ac:dyDescent="0.25">
      <c r="E255" s="87"/>
    </row>
    <row r="256" spans="5:5" x14ac:dyDescent="0.25">
      <c r="E256" s="87"/>
    </row>
    <row r="257" spans="5:5" x14ac:dyDescent="0.25">
      <c r="E257" s="87"/>
    </row>
    <row r="258" spans="5:5" x14ac:dyDescent="0.25">
      <c r="E258" s="87"/>
    </row>
    <row r="259" spans="5:5" x14ac:dyDescent="0.25">
      <c r="E259" s="87"/>
    </row>
    <row r="260" spans="5:5" x14ac:dyDescent="0.25">
      <c r="E260" s="87"/>
    </row>
    <row r="261" spans="5:5" x14ac:dyDescent="0.25">
      <c r="E261" s="87"/>
    </row>
    <row r="262" spans="5:5" x14ac:dyDescent="0.25">
      <c r="E262" s="87"/>
    </row>
    <row r="263" spans="5:5" x14ac:dyDescent="0.25">
      <c r="E263" s="87"/>
    </row>
    <row r="264" spans="5:5" x14ac:dyDescent="0.25">
      <c r="E264" s="87"/>
    </row>
    <row r="265" spans="5:5" x14ac:dyDescent="0.25">
      <c r="E265" s="87"/>
    </row>
    <row r="266" spans="5:5" x14ac:dyDescent="0.25">
      <c r="E266" s="87"/>
    </row>
    <row r="267" spans="5:5" x14ac:dyDescent="0.25">
      <c r="E267" s="87"/>
    </row>
    <row r="268" spans="5:5" x14ac:dyDescent="0.25">
      <c r="E268" s="87"/>
    </row>
    <row r="269" spans="5:5" x14ac:dyDescent="0.25">
      <c r="E269" s="87"/>
    </row>
    <row r="270" spans="5:5" x14ac:dyDescent="0.25">
      <c r="E270" s="87"/>
    </row>
    <row r="271" spans="5:5" x14ac:dyDescent="0.25">
      <c r="E271" s="87"/>
    </row>
    <row r="272" spans="5:5" x14ac:dyDescent="0.25">
      <c r="E272" s="87"/>
    </row>
    <row r="273" spans="5:5" x14ac:dyDescent="0.25">
      <c r="E273" s="87"/>
    </row>
    <row r="274" spans="5:5" x14ac:dyDescent="0.25">
      <c r="E274" s="87"/>
    </row>
    <row r="275" spans="5:5" x14ac:dyDescent="0.25">
      <c r="E275" s="87"/>
    </row>
    <row r="276" spans="5:5" x14ac:dyDescent="0.25">
      <c r="E276" s="87"/>
    </row>
    <row r="277" spans="5:5" x14ac:dyDescent="0.25">
      <c r="E277" s="87"/>
    </row>
    <row r="278" spans="5:5" x14ac:dyDescent="0.25">
      <c r="E278" s="87"/>
    </row>
    <row r="279" spans="5:5" x14ac:dyDescent="0.25">
      <c r="E279" s="87"/>
    </row>
    <row r="280" spans="5:5" x14ac:dyDescent="0.25">
      <c r="E280" s="87"/>
    </row>
    <row r="281" spans="5:5" x14ac:dyDescent="0.25">
      <c r="E281" s="87"/>
    </row>
    <row r="282" spans="5:5" x14ac:dyDescent="0.25">
      <c r="E282" s="87"/>
    </row>
    <row r="283" spans="5:5" x14ac:dyDescent="0.25">
      <c r="E283" s="87"/>
    </row>
    <row r="284" spans="5:5" x14ac:dyDescent="0.25">
      <c r="E284" s="87"/>
    </row>
    <row r="285" spans="5:5" x14ac:dyDescent="0.25">
      <c r="E285" s="87"/>
    </row>
    <row r="286" spans="5:5" x14ac:dyDescent="0.25">
      <c r="E286" s="87"/>
    </row>
    <row r="287" spans="5:5" x14ac:dyDescent="0.25">
      <c r="E287" s="87"/>
    </row>
    <row r="288" spans="5:5" x14ac:dyDescent="0.25">
      <c r="E288" s="87"/>
    </row>
    <row r="289" spans="5:5" x14ac:dyDescent="0.25">
      <c r="E289" s="87"/>
    </row>
    <row r="290" spans="5:5" x14ac:dyDescent="0.25">
      <c r="E290" s="87"/>
    </row>
    <row r="291" spans="5:5" x14ac:dyDescent="0.25">
      <c r="E291" s="87"/>
    </row>
    <row r="292" spans="5:5" x14ac:dyDescent="0.25">
      <c r="E292" s="87"/>
    </row>
    <row r="293" spans="5:5" x14ac:dyDescent="0.25">
      <c r="E293" s="87"/>
    </row>
    <row r="294" spans="5:5" x14ac:dyDescent="0.25">
      <c r="E294" s="87"/>
    </row>
    <row r="295" spans="5:5" x14ac:dyDescent="0.25">
      <c r="E295" s="87"/>
    </row>
    <row r="296" spans="5:5" x14ac:dyDescent="0.25">
      <c r="E296" s="87"/>
    </row>
    <row r="297" spans="5:5" x14ac:dyDescent="0.25">
      <c r="E297" s="87"/>
    </row>
    <row r="298" spans="5:5" x14ac:dyDescent="0.25">
      <c r="E298" s="87"/>
    </row>
    <row r="299" spans="5:5" x14ac:dyDescent="0.25">
      <c r="E299" s="87"/>
    </row>
    <row r="300" spans="5:5" x14ac:dyDescent="0.25">
      <c r="E300" s="87"/>
    </row>
    <row r="301" spans="5:5" x14ac:dyDescent="0.25">
      <c r="E301" s="87"/>
    </row>
    <row r="302" spans="5:5" x14ac:dyDescent="0.25">
      <c r="E302" s="87"/>
    </row>
    <row r="303" spans="5:5" x14ac:dyDescent="0.25">
      <c r="E303" s="87"/>
    </row>
    <row r="304" spans="5:5" x14ac:dyDescent="0.25">
      <c r="E304" s="87"/>
    </row>
    <row r="305" spans="5:5" x14ac:dyDescent="0.25">
      <c r="E305" s="87"/>
    </row>
    <row r="306" spans="5:5" x14ac:dyDescent="0.25">
      <c r="E306" s="87"/>
    </row>
    <row r="307" spans="5:5" x14ac:dyDescent="0.25">
      <c r="E307" s="87"/>
    </row>
    <row r="308" spans="5:5" x14ac:dyDescent="0.25">
      <c r="E308" s="87"/>
    </row>
    <row r="309" spans="5:5" x14ac:dyDescent="0.25">
      <c r="E309" s="87"/>
    </row>
    <row r="310" spans="5:5" x14ac:dyDescent="0.25">
      <c r="E310" s="87"/>
    </row>
    <row r="311" spans="5:5" x14ac:dyDescent="0.25">
      <c r="E311" s="87"/>
    </row>
    <row r="312" spans="5:5" x14ac:dyDescent="0.25">
      <c r="E312" s="87"/>
    </row>
    <row r="313" spans="5:5" x14ac:dyDescent="0.25">
      <c r="E313" s="87"/>
    </row>
    <row r="314" spans="5:5" x14ac:dyDescent="0.25">
      <c r="E314" s="87"/>
    </row>
    <row r="315" spans="5:5" x14ac:dyDescent="0.25">
      <c r="E315" s="87"/>
    </row>
    <row r="316" spans="5:5" x14ac:dyDescent="0.25">
      <c r="E316" s="87"/>
    </row>
    <row r="317" spans="5:5" x14ac:dyDescent="0.25">
      <c r="E317" s="87"/>
    </row>
    <row r="318" spans="5:5" x14ac:dyDescent="0.25">
      <c r="E318" s="87"/>
    </row>
    <row r="319" spans="5:5" x14ac:dyDescent="0.25">
      <c r="E319" s="87"/>
    </row>
    <row r="320" spans="5:5" x14ac:dyDescent="0.25">
      <c r="E320" s="87"/>
    </row>
    <row r="321" spans="5:5" x14ac:dyDescent="0.25">
      <c r="E321" s="87"/>
    </row>
    <row r="322" spans="5:5" x14ac:dyDescent="0.25">
      <c r="E322" s="87"/>
    </row>
    <row r="323" spans="5:5" x14ac:dyDescent="0.25">
      <c r="E323" s="87"/>
    </row>
    <row r="324" spans="5:5" x14ac:dyDescent="0.25">
      <c r="E324" s="87"/>
    </row>
    <row r="325" spans="5:5" x14ac:dyDescent="0.25">
      <c r="E325" s="87"/>
    </row>
    <row r="326" spans="5:5" x14ac:dyDescent="0.25">
      <c r="E326" s="87"/>
    </row>
    <row r="327" spans="5:5" x14ac:dyDescent="0.25">
      <c r="E327" s="87"/>
    </row>
    <row r="328" spans="5:5" x14ac:dyDescent="0.25">
      <c r="E328" s="87"/>
    </row>
    <row r="329" spans="5:5" x14ac:dyDescent="0.25">
      <c r="E329" s="87"/>
    </row>
    <row r="330" spans="5:5" x14ac:dyDescent="0.25">
      <c r="E330" s="87"/>
    </row>
    <row r="331" spans="5:5" x14ac:dyDescent="0.25">
      <c r="E331" s="87"/>
    </row>
    <row r="332" spans="5:5" x14ac:dyDescent="0.25">
      <c r="E332" s="87"/>
    </row>
    <row r="333" spans="5:5" x14ac:dyDescent="0.25">
      <c r="E333" s="87"/>
    </row>
    <row r="334" spans="5:5" x14ac:dyDescent="0.25">
      <c r="E334" s="87"/>
    </row>
    <row r="335" spans="5:5" x14ac:dyDescent="0.25">
      <c r="E335" s="87"/>
    </row>
    <row r="336" spans="5:5" x14ac:dyDescent="0.25">
      <c r="E336" s="87"/>
    </row>
    <row r="337" spans="5:5" x14ac:dyDescent="0.25">
      <c r="E337" s="87"/>
    </row>
    <row r="338" spans="5:5" x14ac:dyDescent="0.25">
      <c r="E338" s="87"/>
    </row>
    <row r="339" spans="5:5" x14ac:dyDescent="0.25">
      <c r="E339" s="87"/>
    </row>
    <row r="340" spans="5:5" x14ac:dyDescent="0.25">
      <c r="E340" s="87"/>
    </row>
    <row r="341" spans="5:5" x14ac:dyDescent="0.25">
      <c r="E341" s="87"/>
    </row>
    <row r="342" spans="5:5" x14ac:dyDescent="0.25">
      <c r="E342" s="87"/>
    </row>
    <row r="343" spans="5:5" x14ac:dyDescent="0.25">
      <c r="E343" s="87"/>
    </row>
    <row r="344" spans="5:5" x14ac:dyDescent="0.25">
      <c r="E344" s="87"/>
    </row>
    <row r="345" spans="5:5" x14ac:dyDescent="0.25">
      <c r="E345" s="87"/>
    </row>
    <row r="346" spans="5:5" x14ac:dyDescent="0.25">
      <c r="E346" s="87"/>
    </row>
    <row r="347" spans="5:5" x14ac:dyDescent="0.25">
      <c r="E347" s="87"/>
    </row>
    <row r="348" spans="5:5" x14ac:dyDescent="0.25">
      <c r="E348" s="87"/>
    </row>
    <row r="349" spans="5:5" x14ac:dyDescent="0.25">
      <c r="E349" s="87"/>
    </row>
    <row r="350" spans="5:5" x14ac:dyDescent="0.25">
      <c r="E350" s="87"/>
    </row>
    <row r="351" spans="5:5" x14ac:dyDescent="0.25">
      <c r="E351" s="87"/>
    </row>
    <row r="352" spans="5:5" x14ac:dyDescent="0.25">
      <c r="E352" s="87"/>
    </row>
    <row r="353" spans="5:5" x14ac:dyDescent="0.25">
      <c r="E353" s="87"/>
    </row>
    <row r="354" spans="5:5" x14ac:dyDescent="0.25">
      <c r="E354" s="87"/>
    </row>
    <row r="355" spans="5:5" x14ac:dyDescent="0.25">
      <c r="E355" s="87"/>
    </row>
    <row r="356" spans="5:5" x14ac:dyDescent="0.25">
      <c r="E356" s="87"/>
    </row>
    <row r="357" spans="5:5" x14ac:dyDescent="0.25">
      <c r="E357" s="87"/>
    </row>
    <row r="358" spans="5:5" x14ac:dyDescent="0.25">
      <c r="E358" s="87"/>
    </row>
    <row r="359" spans="5:5" x14ac:dyDescent="0.25">
      <c r="E359" s="87"/>
    </row>
    <row r="360" spans="5:5" x14ac:dyDescent="0.25">
      <c r="E360" s="87"/>
    </row>
    <row r="361" spans="5:5" x14ac:dyDescent="0.25">
      <c r="E361" s="87"/>
    </row>
    <row r="362" spans="5:5" x14ac:dyDescent="0.25">
      <c r="E362" s="87"/>
    </row>
    <row r="363" spans="5:5" x14ac:dyDescent="0.25">
      <c r="E363" s="87"/>
    </row>
    <row r="364" spans="5:5" x14ac:dyDescent="0.25">
      <c r="E364" s="87"/>
    </row>
    <row r="365" spans="5:5" x14ac:dyDescent="0.25">
      <c r="E365" s="87"/>
    </row>
    <row r="366" spans="5:5" x14ac:dyDescent="0.25">
      <c r="E366" s="87"/>
    </row>
    <row r="367" spans="5:5" x14ac:dyDescent="0.25">
      <c r="E367" s="87"/>
    </row>
    <row r="368" spans="5:5" x14ac:dyDescent="0.25">
      <c r="E368" s="87"/>
    </row>
    <row r="369" spans="5:5" x14ac:dyDescent="0.25">
      <c r="E369" s="87"/>
    </row>
    <row r="370" spans="5:5" x14ac:dyDescent="0.25">
      <c r="E370" s="87"/>
    </row>
    <row r="371" spans="5:5" x14ac:dyDescent="0.25">
      <c r="E371" s="87"/>
    </row>
    <row r="372" spans="5:5" x14ac:dyDescent="0.25">
      <c r="E372" s="87"/>
    </row>
    <row r="373" spans="5:5" x14ac:dyDescent="0.25">
      <c r="E373" s="87"/>
    </row>
    <row r="374" spans="5:5" x14ac:dyDescent="0.25">
      <c r="E374" s="87"/>
    </row>
    <row r="375" spans="5:5" x14ac:dyDescent="0.25">
      <c r="E375" s="87"/>
    </row>
    <row r="376" spans="5:5" x14ac:dyDescent="0.25">
      <c r="E376" s="87"/>
    </row>
    <row r="377" spans="5:5" x14ac:dyDescent="0.25">
      <c r="E377" s="87"/>
    </row>
    <row r="378" spans="5:5" x14ac:dyDescent="0.25">
      <c r="E378" s="87"/>
    </row>
    <row r="379" spans="5:5" x14ac:dyDescent="0.25">
      <c r="E379" s="87"/>
    </row>
    <row r="380" spans="5:5" x14ac:dyDescent="0.25">
      <c r="E380" s="87"/>
    </row>
    <row r="381" spans="5:5" x14ac:dyDescent="0.25">
      <c r="E381" s="87"/>
    </row>
    <row r="382" spans="5:5" x14ac:dyDescent="0.25">
      <c r="E382" s="87"/>
    </row>
    <row r="383" spans="5:5" x14ac:dyDescent="0.25">
      <c r="E383" s="87"/>
    </row>
    <row r="384" spans="5:5" x14ac:dyDescent="0.25">
      <c r="E384" s="87"/>
    </row>
    <row r="385" spans="5:5" x14ac:dyDescent="0.25">
      <c r="E385" s="87"/>
    </row>
    <row r="386" spans="5:5" x14ac:dyDescent="0.25">
      <c r="E386" s="87"/>
    </row>
    <row r="387" spans="5:5" x14ac:dyDescent="0.25">
      <c r="E387" s="87"/>
    </row>
    <row r="388" spans="5:5" x14ac:dyDescent="0.25">
      <c r="E388" s="87"/>
    </row>
    <row r="389" spans="5:5" x14ac:dyDescent="0.25">
      <c r="E389" s="87"/>
    </row>
    <row r="390" spans="5:5" x14ac:dyDescent="0.25">
      <c r="E390" s="87"/>
    </row>
    <row r="391" spans="5:5" x14ac:dyDescent="0.25">
      <c r="E391" s="87"/>
    </row>
    <row r="392" spans="5:5" x14ac:dyDescent="0.25">
      <c r="E392" s="87"/>
    </row>
    <row r="393" spans="5:5" x14ac:dyDescent="0.25">
      <c r="E393" s="87"/>
    </row>
    <row r="394" spans="5:5" x14ac:dyDescent="0.25">
      <c r="E394" s="87"/>
    </row>
    <row r="395" spans="5:5" x14ac:dyDescent="0.25">
      <c r="E395" s="87"/>
    </row>
    <row r="396" spans="5:5" x14ac:dyDescent="0.25">
      <c r="E396" s="87"/>
    </row>
    <row r="397" spans="5:5" x14ac:dyDescent="0.25">
      <c r="E397" s="87"/>
    </row>
    <row r="398" spans="5:5" x14ac:dyDescent="0.25">
      <c r="E398" s="87"/>
    </row>
    <row r="399" spans="5:5" x14ac:dyDescent="0.25">
      <c r="E399" s="87"/>
    </row>
    <row r="400" spans="5:5" x14ac:dyDescent="0.25">
      <c r="E400" s="87"/>
    </row>
    <row r="401" spans="5:5" x14ac:dyDescent="0.25">
      <c r="E401" s="87"/>
    </row>
    <row r="402" spans="5:5" x14ac:dyDescent="0.25">
      <c r="E402" s="87"/>
    </row>
    <row r="403" spans="5:5" x14ac:dyDescent="0.25">
      <c r="E403" s="87"/>
    </row>
    <row r="404" spans="5:5" x14ac:dyDescent="0.25">
      <c r="E404" s="87"/>
    </row>
    <row r="405" spans="5:5" x14ac:dyDescent="0.25">
      <c r="E405" s="87"/>
    </row>
    <row r="406" spans="5:5" x14ac:dyDescent="0.25">
      <c r="E406" s="87"/>
    </row>
    <row r="407" spans="5:5" x14ac:dyDescent="0.25">
      <c r="E407" s="87"/>
    </row>
    <row r="408" spans="5:5" x14ac:dyDescent="0.25">
      <c r="E408" s="87"/>
    </row>
    <row r="409" spans="5:5" x14ac:dyDescent="0.25">
      <c r="E409" s="87"/>
    </row>
    <row r="410" spans="5:5" x14ac:dyDescent="0.25">
      <c r="E410" s="87"/>
    </row>
    <row r="411" spans="5:5" x14ac:dyDescent="0.25">
      <c r="E411" s="87"/>
    </row>
    <row r="412" spans="5:5" x14ac:dyDescent="0.25">
      <c r="E412" s="87"/>
    </row>
    <row r="413" spans="5:5" x14ac:dyDescent="0.25">
      <c r="E413" s="87"/>
    </row>
    <row r="414" spans="5:5" x14ac:dyDescent="0.25">
      <c r="E414" s="87"/>
    </row>
    <row r="415" spans="5:5" x14ac:dyDescent="0.25">
      <c r="E415" s="87"/>
    </row>
  </sheetData>
  <mergeCells count="10">
    <mergeCell ref="F6:H7"/>
    <mergeCell ref="I6:I8"/>
    <mergeCell ref="H4:I4"/>
    <mergeCell ref="H5:I5"/>
    <mergeCell ref="A1:I1"/>
    <mergeCell ref="A2:I2"/>
    <mergeCell ref="A3:I3"/>
    <mergeCell ref="A6:A8"/>
    <mergeCell ref="B6:D7"/>
    <mergeCell ref="E6:E8"/>
  </mergeCells>
  <printOptions horizontalCentered="1"/>
  <pageMargins left="0.78740157480314998" right="0.59055118110236204" top="0.98425196850393704" bottom="0.511811023622047" header="0.31496062992126" footer="0.35433070866141703"/>
  <pageSetup paperSize="9" scale="88" firstPageNumber="24" orientation="landscape" useFirstPageNumber="1" r:id="rId1"/>
  <headerFooter>
    <oddFooter>&amp;C24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S144"/>
  <sheetViews>
    <sheetView tabSelected="1" view="pageBreakPreview" topLeftCell="A35" zoomScaleNormal="100" zoomScaleSheetLayoutView="100" workbookViewId="0">
      <selection activeCell="B61" sqref="B61"/>
    </sheetView>
  </sheetViews>
  <sheetFormatPr defaultRowHeight="15.75" x14ac:dyDescent="0.25"/>
  <cols>
    <col min="1" max="1" width="1.25" style="88" customWidth="1"/>
    <col min="2" max="2" width="49.375" style="88" customWidth="1"/>
    <col min="3" max="3" width="2" style="88" customWidth="1"/>
    <col min="4" max="4" width="8.75" style="88" hidden="1" customWidth="1"/>
    <col min="5" max="5" width="4.25" style="88" hidden="1" customWidth="1"/>
    <col min="6" max="6" width="0.625" style="88" customWidth="1"/>
    <col min="7" max="7" width="6.75" style="88" customWidth="1"/>
    <col min="8" max="8" width="0.625" style="88" customWidth="1"/>
    <col min="9" max="9" width="16.125" style="88" customWidth="1"/>
    <col min="10" max="10" width="0.625" style="88" customWidth="1"/>
    <col min="11" max="11" width="16.125" style="88" customWidth="1"/>
    <col min="12" max="12" width="0.375" style="88" customWidth="1"/>
    <col min="13" max="13" width="14.375" style="88" bestFit="1" customWidth="1"/>
    <col min="14" max="14" width="13.625" style="88" bestFit="1" customWidth="1"/>
    <col min="15" max="15" width="10" style="88" customWidth="1"/>
    <col min="16" max="16" width="8.125" style="88" customWidth="1"/>
    <col min="17" max="17" width="7.25" style="88" customWidth="1"/>
    <col min="18" max="25" width="9" style="88"/>
    <col min="26" max="26" width="9.25" style="88" bestFit="1" customWidth="1"/>
    <col min="27" max="16384" width="9" style="88"/>
  </cols>
  <sheetData>
    <row r="1" spans="2:17" ht="8.25" hidden="1" customHeight="1" x14ac:dyDescent="0.25"/>
    <row r="2" spans="2:17" ht="22.5" customHeight="1" x14ac:dyDescent="0.25">
      <c r="B2" s="651" t="s">
        <v>0</v>
      </c>
      <c r="C2" s="651"/>
      <c r="D2" s="651"/>
      <c r="E2" s="651"/>
      <c r="F2" s="651"/>
      <c r="G2" s="651"/>
      <c r="H2" s="651"/>
      <c r="I2" s="651"/>
      <c r="J2" s="651"/>
      <c r="K2" s="651"/>
    </row>
    <row r="3" spans="2:17" ht="18" x14ac:dyDescent="0.25">
      <c r="B3" s="651" t="s">
        <v>108</v>
      </c>
      <c r="C3" s="651"/>
      <c r="D3" s="651"/>
      <c r="E3" s="651"/>
      <c r="F3" s="651"/>
      <c r="G3" s="651"/>
      <c r="H3" s="651"/>
      <c r="I3" s="651"/>
      <c r="J3" s="651"/>
      <c r="K3" s="651"/>
    </row>
    <row r="4" spans="2:17" ht="17.25" customHeight="1" x14ac:dyDescent="0.25">
      <c r="B4" s="652" t="s">
        <v>431</v>
      </c>
      <c r="C4" s="652"/>
      <c r="D4" s="652"/>
      <c r="E4" s="652"/>
      <c r="F4" s="652"/>
      <c r="G4" s="652"/>
      <c r="H4" s="652"/>
      <c r="I4" s="652"/>
      <c r="J4" s="652"/>
      <c r="K4" s="652"/>
    </row>
    <row r="5" spans="2:17" ht="0.75" customHeight="1" x14ac:dyDescent="0.25">
      <c r="B5" s="116"/>
      <c r="C5" s="116"/>
      <c r="D5" s="116"/>
      <c r="E5" s="116"/>
      <c r="F5" s="116"/>
      <c r="G5" s="116"/>
      <c r="H5" s="116"/>
      <c r="I5" s="116"/>
      <c r="J5" s="116"/>
      <c r="K5" s="116"/>
    </row>
    <row r="6" spans="2:17" x14ac:dyDescent="0.25">
      <c r="B6" s="644" t="s">
        <v>53</v>
      </c>
      <c r="C6" s="645"/>
      <c r="D6" s="258"/>
      <c r="E6" s="160"/>
      <c r="F6" s="218"/>
      <c r="G6" s="653" t="s">
        <v>85</v>
      </c>
      <c r="H6" s="182"/>
      <c r="I6" s="655" t="s">
        <v>297</v>
      </c>
      <c r="J6" s="656"/>
      <c r="K6" s="657"/>
    </row>
    <row r="7" spans="2:17" x14ac:dyDescent="0.25">
      <c r="B7" s="646"/>
      <c r="C7" s="647"/>
      <c r="D7" s="259"/>
      <c r="E7" s="160"/>
      <c r="F7" s="181"/>
      <c r="G7" s="654"/>
      <c r="H7" s="182"/>
      <c r="I7" s="244">
        <v>45473</v>
      </c>
      <c r="J7" s="245"/>
      <c r="K7" s="244">
        <v>45107</v>
      </c>
    </row>
    <row r="8" spans="2:17" ht="3" customHeight="1" x14ac:dyDescent="0.25">
      <c r="B8" s="240"/>
      <c r="C8" s="240"/>
      <c r="D8" s="240"/>
      <c r="E8" s="240"/>
      <c r="F8" s="182"/>
      <c r="G8" s="200"/>
      <c r="H8" s="182"/>
      <c r="I8" s="182"/>
      <c r="J8" s="182"/>
      <c r="K8" s="246"/>
    </row>
    <row r="9" spans="2:17" s="87" customFormat="1" x14ac:dyDescent="0.25">
      <c r="B9" s="229" t="s">
        <v>122</v>
      </c>
      <c r="C9" s="181"/>
      <c r="D9" s="229"/>
      <c r="E9" s="229"/>
      <c r="F9" s="229"/>
      <c r="G9" s="181"/>
      <c r="H9" s="248"/>
      <c r="I9" s="248"/>
      <c r="J9" s="248"/>
      <c r="K9" s="248"/>
      <c r="M9" s="88"/>
    </row>
    <row r="10" spans="2:17" s="87" customFormat="1" ht="3" customHeight="1" x14ac:dyDescent="0.25">
      <c r="B10" s="247"/>
      <c r="C10" s="181"/>
      <c r="D10" s="229"/>
      <c r="E10" s="229"/>
      <c r="F10" s="229"/>
      <c r="G10" s="181"/>
      <c r="H10" s="248"/>
      <c r="I10" s="248"/>
      <c r="J10" s="248"/>
      <c r="K10" s="248"/>
      <c r="M10" s="88"/>
    </row>
    <row r="11" spans="2:17" s="87" customFormat="1" x14ac:dyDescent="0.25">
      <c r="B11" s="229" t="s">
        <v>119</v>
      </c>
      <c r="C11" s="181"/>
      <c r="D11" s="229"/>
      <c r="E11" s="229"/>
      <c r="F11" s="229"/>
      <c r="G11" s="218"/>
      <c r="H11" s="181"/>
      <c r="I11" s="249">
        <f>SUM(I12+I13)</f>
        <v>213433131.91999999</v>
      </c>
      <c r="J11" s="181"/>
      <c r="K11" s="249">
        <f>SUM(K12:K13)</f>
        <v>218353046</v>
      </c>
      <c r="M11" s="10"/>
    </row>
    <row r="12" spans="2:17" s="87" customFormat="1" x14ac:dyDescent="0.25">
      <c r="B12" s="181" t="s">
        <v>113</v>
      </c>
      <c r="C12" s="181"/>
      <c r="D12" s="229"/>
      <c r="E12" s="229"/>
      <c r="F12" s="229"/>
      <c r="G12" s="250" t="str">
        <f>'Note 3-18'!B7</f>
        <v>3.00</v>
      </c>
      <c r="H12" s="189"/>
      <c r="I12" s="170">
        <f>'Note 3-18'!J12</f>
        <v>213433131.91999999</v>
      </c>
      <c r="J12" s="189"/>
      <c r="K12" s="170">
        <f>'Note 3-18'!L12</f>
        <v>89418974</v>
      </c>
      <c r="M12" s="10"/>
    </row>
    <row r="13" spans="2:17" s="87" customFormat="1" x14ac:dyDescent="0.25">
      <c r="B13" s="181" t="s">
        <v>171</v>
      </c>
      <c r="C13" s="181"/>
      <c r="D13" s="229"/>
      <c r="E13" s="229"/>
      <c r="F13" s="229"/>
      <c r="G13" s="250">
        <v>4</v>
      </c>
      <c r="H13" s="189"/>
      <c r="I13" s="171">
        <f>'Note 3-18'!J31</f>
        <v>0</v>
      </c>
      <c r="J13" s="189"/>
      <c r="K13" s="171">
        <f>'Note 3-18'!L31</f>
        <v>128934072</v>
      </c>
      <c r="M13" s="10"/>
      <c r="N13" s="10"/>
    </row>
    <row r="14" spans="2:17" s="87" customFormat="1" ht="5.0999999999999996" customHeight="1" x14ac:dyDescent="0.25">
      <c r="B14" s="181"/>
      <c r="C14" s="229"/>
      <c r="D14" s="229"/>
      <c r="E14" s="229"/>
      <c r="F14" s="229"/>
      <c r="G14" s="250"/>
      <c r="H14" s="189"/>
      <c r="I14" s="168"/>
      <c r="J14" s="189"/>
      <c r="K14" s="168"/>
      <c r="M14" s="10"/>
      <c r="O14" s="23"/>
      <c r="P14" s="5"/>
      <c r="Q14" s="23"/>
    </row>
    <row r="15" spans="2:17" s="87" customFormat="1" ht="9" customHeight="1" x14ac:dyDescent="0.25">
      <c r="B15" s="181"/>
      <c r="C15" s="229"/>
      <c r="D15" s="229"/>
      <c r="E15" s="229"/>
      <c r="F15" s="229"/>
      <c r="G15" s="250"/>
      <c r="H15" s="189"/>
      <c r="I15" s="189"/>
      <c r="J15" s="189"/>
      <c r="K15" s="175"/>
      <c r="M15" s="10"/>
      <c r="O15" s="23"/>
      <c r="P15" s="5"/>
      <c r="Q15" s="23"/>
    </row>
    <row r="16" spans="2:17" s="87" customFormat="1" x14ac:dyDescent="0.25">
      <c r="B16" s="229" t="s">
        <v>116</v>
      </c>
      <c r="C16" s="181"/>
      <c r="D16" s="229"/>
      <c r="E16" s="181"/>
      <c r="F16" s="181"/>
      <c r="G16" s="218"/>
      <c r="H16" s="189"/>
      <c r="I16" s="251">
        <f>SUM(I17:I20)</f>
        <v>113495115.85139546</v>
      </c>
      <c r="J16" s="175"/>
      <c r="K16" s="251">
        <f>SUM(K17:K20)</f>
        <v>120319802</v>
      </c>
      <c r="M16" s="10"/>
    </row>
    <row r="17" spans="2:18" s="87" customFormat="1" x14ac:dyDescent="0.25">
      <c r="B17" s="181" t="s">
        <v>251</v>
      </c>
      <c r="C17" s="181"/>
      <c r="D17" s="181"/>
      <c r="E17" s="181"/>
      <c r="F17" s="181"/>
      <c r="G17" s="250">
        <v>5</v>
      </c>
      <c r="H17" s="189"/>
      <c r="I17" s="171">
        <f>'Note 3-18'!J47</f>
        <v>35516830.851395451</v>
      </c>
      <c r="J17" s="189"/>
      <c r="K17" s="171">
        <f>'Note 3-18'!L47</f>
        <v>68093039</v>
      </c>
      <c r="M17" s="10"/>
      <c r="N17" s="10"/>
      <c r="O17" s="10"/>
    </row>
    <row r="18" spans="2:18" s="87" customFormat="1" x14ac:dyDescent="0.25">
      <c r="B18" s="181" t="s">
        <v>252</v>
      </c>
      <c r="C18" s="181"/>
      <c r="D18" s="181"/>
      <c r="E18" s="181"/>
      <c r="F18" s="181"/>
      <c r="G18" s="250">
        <v>6</v>
      </c>
      <c r="H18" s="189"/>
      <c r="I18" s="171">
        <f>'Note 3-18'!J66</f>
        <v>27003510</v>
      </c>
      <c r="J18" s="189"/>
      <c r="K18" s="171">
        <f>'Note 3-18'!L66</f>
        <v>16023609</v>
      </c>
      <c r="M18" s="10"/>
      <c r="R18" s="4"/>
    </row>
    <row r="19" spans="2:18" s="87" customFormat="1" x14ac:dyDescent="0.25">
      <c r="B19" s="181" t="s">
        <v>253</v>
      </c>
      <c r="C19" s="181"/>
      <c r="D19" s="181"/>
      <c r="E19" s="181"/>
      <c r="F19" s="181"/>
      <c r="G19" s="250">
        <v>7</v>
      </c>
      <c r="H19" s="189"/>
      <c r="I19" s="171">
        <f>'Note 3-18'!J83</f>
        <v>28897034</v>
      </c>
      <c r="J19" s="189"/>
      <c r="K19" s="171">
        <f>'Note 3-18'!L83</f>
        <v>16740712</v>
      </c>
      <c r="M19" s="10"/>
    </row>
    <row r="20" spans="2:18" s="87" customFormat="1" x14ac:dyDescent="0.25">
      <c r="B20" s="181" t="s">
        <v>254</v>
      </c>
      <c r="C20" s="181"/>
      <c r="D20" s="181"/>
      <c r="E20" s="181"/>
      <c r="F20" s="181"/>
      <c r="G20" s="250">
        <v>8</v>
      </c>
      <c r="H20" s="189"/>
      <c r="I20" s="171">
        <f>'Note 3-18'!J108</f>
        <v>22077741</v>
      </c>
      <c r="J20" s="189"/>
      <c r="K20" s="171">
        <f>'Note 3-18'!L108</f>
        <v>19462442</v>
      </c>
      <c r="M20" s="10"/>
    </row>
    <row r="21" spans="2:18" s="87" customFormat="1" ht="6.75" customHeight="1" x14ac:dyDescent="0.35">
      <c r="B21" s="181"/>
      <c r="C21" s="181"/>
      <c r="D21" s="181"/>
      <c r="E21" s="181"/>
      <c r="F21" s="181"/>
      <c r="G21" s="250"/>
      <c r="H21" s="197"/>
      <c r="I21" s="168"/>
      <c r="J21" s="189"/>
      <c r="K21" s="168"/>
      <c r="M21" s="10"/>
      <c r="N21" s="10"/>
    </row>
    <row r="22" spans="2:18" s="87" customFormat="1" ht="8.1" customHeight="1" x14ac:dyDescent="0.35">
      <c r="B22" s="181"/>
      <c r="C22" s="181"/>
      <c r="D22" s="181"/>
      <c r="E22" s="181"/>
      <c r="F22" s="181"/>
      <c r="G22" s="250"/>
      <c r="H22" s="197"/>
      <c r="I22" s="189"/>
      <c r="J22" s="189"/>
      <c r="K22" s="189"/>
      <c r="M22" s="10"/>
      <c r="N22" s="10"/>
    </row>
    <row r="23" spans="2:18" s="87" customFormat="1" ht="16.5" thickBot="1" x14ac:dyDescent="0.3">
      <c r="B23" s="229" t="s">
        <v>118</v>
      </c>
      <c r="C23" s="181"/>
      <c r="D23" s="229"/>
      <c r="E23" s="229"/>
      <c r="F23" s="229"/>
      <c r="G23" s="246"/>
      <c r="H23" s="175"/>
      <c r="I23" s="215">
        <f>I16+I11</f>
        <v>326928247.77139544</v>
      </c>
      <c r="J23" s="175"/>
      <c r="K23" s="215">
        <f>K16+K11</f>
        <v>338672848</v>
      </c>
      <c r="M23" s="10"/>
      <c r="N23" s="10"/>
    </row>
    <row r="24" spans="2:18" s="87" customFormat="1" ht="9.75" customHeight="1" thickTop="1" x14ac:dyDescent="0.25">
      <c r="B24" s="229"/>
      <c r="C24" s="181"/>
      <c r="D24" s="229"/>
      <c r="E24" s="229"/>
      <c r="F24" s="229"/>
      <c r="G24" s="246"/>
      <c r="H24" s="175"/>
      <c r="I24" s="175"/>
      <c r="J24" s="175"/>
      <c r="K24" s="175"/>
      <c r="M24" s="10"/>
    </row>
    <row r="25" spans="2:18" s="87" customFormat="1" x14ac:dyDescent="0.25">
      <c r="B25" s="229" t="s">
        <v>152</v>
      </c>
      <c r="C25" s="181"/>
      <c r="D25" s="229"/>
      <c r="E25" s="181"/>
      <c r="F25" s="181"/>
      <c r="G25" s="218"/>
      <c r="H25" s="189"/>
      <c r="I25" s="189"/>
      <c r="J25" s="189"/>
      <c r="K25" s="189"/>
      <c r="M25" s="10"/>
    </row>
    <row r="26" spans="2:18" s="87" customFormat="1" x14ac:dyDescent="0.25">
      <c r="B26" s="229" t="s">
        <v>43</v>
      </c>
      <c r="C26" s="181"/>
      <c r="D26" s="229"/>
      <c r="E26" s="181"/>
      <c r="F26" s="181"/>
      <c r="G26" s="218"/>
      <c r="H26" s="189"/>
      <c r="I26" s="175">
        <f>SUM(I27:I28)</f>
        <v>207564449.09441245</v>
      </c>
      <c r="J26" s="189"/>
      <c r="K26" s="175">
        <f>SUM(K27:K28)</f>
        <v>206246104</v>
      </c>
      <c r="L26" s="10"/>
      <c r="M26" s="10"/>
    </row>
    <row r="27" spans="2:18" s="87" customFormat="1" x14ac:dyDescent="0.25">
      <c r="B27" s="181" t="s">
        <v>2</v>
      </c>
      <c r="C27" s="181"/>
      <c r="D27" s="181"/>
      <c r="E27" s="181"/>
      <c r="F27" s="181"/>
      <c r="G27" s="250">
        <v>9</v>
      </c>
      <c r="H27" s="189"/>
      <c r="I27" s="170">
        <f>'Note 3-18'!J137</f>
        <v>200002000</v>
      </c>
      <c r="J27" s="171"/>
      <c r="K27" s="170">
        <f>'Note 3-18'!L137</f>
        <v>200002000</v>
      </c>
      <c r="M27" s="10"/>
    </row>
    <row r="28" spans="2:18" s="87" customFormat="1" ht="17.25" x14ac:dyDescent="0.35">
      <c r="B28" s="181" t="s">
        <v>50</v>
      </c>
      <c r="C28" s="181"/>
      <c r="D28" s="181"/>
      <c r="E28" s="181"/>
      <c r="F28" s="181"/>
      <c r="G28" s="250">
        <v>10</v>
      </c>
      <c r="H28" s="197"/>
      <c r="I28" s="208">
        <f>'Note 3-18'!J178</f>
        <v>7562449.0944124386</v>
      </c>
      <c r="J28" s="171"/>
      <c r="K28" s="168">
        <f>'Note 3-18'!L178</f>
        <v>6244104</v>
      </c>
      <c r="M28" s="10"/>
    </row>
    <row r="29" spans="2:18" s="87" customFormat="1" ht="9.9499999999999993" customHeight="1" x14ac:dyDescent="0.35">
      <c r="B29" s="181"/>
      <c r="C29" s="181"/>
      <c r="D29" s="181"/>
      <c r="E29" s="249"/>
      <c r="F29" s="249"/>
      <c r="G29" s="218"/>
      <c r="H29" s="197"/>
      <c r="I29" s="197"/>
      <c r="J29" s="197"/>
      <c r="K29" s="175"/>
      <c r="M29" s="10"/>
    </row>
    <row r="30" spans="2:18" s="87" customFormat="1" ht="16.5" customHeight="1" x14ac:dyDescent="0.35">
      <c r="B30" s="229" t="s">
        <v>120</v>
      </c>
      <c r="C30" s="181"/>
      <c r="D30" s="229"/>
      <c r="E30" s="249"/>
      <c r="F30" s="249"/>
      <c r="G30" s="218"/>
      <c r="H30" s="197"/>
      <c r="I30" s="175">
        <f>SUM(I31:I32)</f>
        <v>3844134</v>
      </c>
      <c r="J30" s="197"/>
      <c r="K30" s="175">
        <f>K31+K32</f>
        <v>25409938</v>
      </c>
      <c r="M30" s="10"/>
    </row>
    <row r="31" spans="2:18" s="87" customFormat="1" ht="17.25" x14ac:dyDescent="0.35">
      <c r="B31" s="181" t="s">
        <v>44</v>
      </c>
      <c r="C31" s="181"/>
      <c r="D31" s="181"/>
      <c r="E31" s="249"/>
      <c r="F31" s="249"/>
      <c r="G31" s="250">
        <v>11</v>
      </c>
      <c r="H31" s="197"/>
      <c r="I31" s="207">
        <f>-'Note 3-18'!J197</f>
        <v>3844134</v>
      </c>
      <c r="J31" s="189"/>
      <c r="K31" s="170">
        <f>-'Note 3-18'!L197</f>
        <v>3177218</v>
      </c>
      <c r="M31" s="10"/>
    </row>
    <row r="32" spans="2:18" s="87" customFormat="1" ht="17.25" x14ac:dyDescent="0.35">
      <c r="B32" s="181" t="s">
        <v>296</v>
      </c>
      <c r="C32" s="181"/>
      <c r="D32" s="181"/>
      <c r="E32" s="249"/>
      <c r="F32" s="249"/>
      <c r="G32" s="250">
        <v>12</v>
      </c>
      <c r="H32" s="197"/>
      <c r="I32" s="168">
        <v>0</v>
      </c>
      <c r="J32" s="197"/>
      <c r="K32" s="168">
        <f>'Note 3-18'!L203</f>
        <v>22232720</v>
      </c>
      <c r="M32" s="10"/>
    </row>
    <row r="33" spans="2:19" s="87" customFormat="1" ht="9.9499999999999993" customHeight="1" x14ac:dyDescent="0.35">
      <c r="B33" s="181"/>
      <c r="C33" s="181"/>
      <c r="D33" s="181"/>
      <c r="E33" s="249"/>
      <c r="F33" s="249"/>
      <c r="G33" s="252"/>
      <c r="H33" s="197"/>
      <c r="I33" s="197"/>
      <c r="J33" s="197"/>
      <c r="K33" s="175"/>
      <c r="M33" s="10"/>
    </row>
    <row r="34" spans="2:19" s="87" customFormat="1" x14ac:dyDescent="0.25">
      <c r="B34" s="229" t="s">
        <v>121</v>
      </c>
      <c r="C34" s="181"/>
      <c r="D34" s="229"/>
      <c r="E34" s="229"/>
      <c r="F34" s="229"/>
      <c r="G34" s="218"/>
      <c r="H34" s="189"/>
      <c r="I34" s="175">
        <f>SUM(I35:I41)</f>
        <v>115519664.61698301</v>
      </c>
      <c r="J34" s="189"/>
      <c r="K34" s="175">
        <f>SUM(K36:K41)</f>
        <v>107016806</v>
      </c>
      <c r="M34" s="10"/>
      <c r="N34" s="10"/>
    </row>
    <row r="35" spans="2:19" s="87" customFormat="1" x14ac:dyDescent="0.25">
      <c r="B35" s="181" t="s">
        <v>296</v>
      </c>
      <c r="C35" s="181"/>
      <c r="D35" s="181"/>
      <c r="E35" s="249"/>
      <c r="F35" s="249"/>
      <c r="G35" s="250">
        <v>12</v>
      </c>
      <c r="H35" s="189"/>
      <c r="I35" s="170">
        <f>'Note 3-18'!J203</f>
        <v>22232720</v>
      </c>
      <c r="J35" s="189"/>
      <c r="K35" s="532">
        <v>0</v>
      </c>
      <c r="M35" s="10"/>
      <c r="N35" s="10"/>
    </row>
    <row r="36" spans="2:19" s="87" customFormat="1" x14ac:dyDescent="0.25">
      <c r="B36" s="181" t="s">
        <v>161</v>
      </c>
      <c r="C36" s="181"/>
      <c r="D36" s="229"/>
      <c r="E36" s="229"/>
      <c r="F36" s="229"/>
      <c r="G36" s="250">
        <v>13</v>
      </c>
      <c r="H36" s="189"/>
      <c r="I36" s="171">
        <f>'Note 3-18'!J223</f>
        <v>74180186</v>
      </c>
      <c r="J36" s="189"/>
      <c r="K36" s="171">
        <f>'Note 3-18'!L223</f>
        <v>98061617</v>
      </c>
      <c r="M36" s="10"/>
      <c r="N36" s="10"/>
    </row>
    <row r="37" spans="2:19" s="87" customFormat="1" x14ac:dyDescent="0.25">
      <c r="B37" s="181" t="s">
        <v>257</v>
      </c>
      <c r="C37" s="181"/>
      <c r="D37" s="229"/>
      <c r="E37" s="229"/>
      <c r="F37" s="229"/>
      <c r="G37" s="250">
        <v>14</v>
      </c>
      <c r="H37" s="189"/>
      <c r="I37" s="171">
        <f>'Note 3-18'!J230</f>
        <v>2827422</v>
      </c>
      <c r="J37" s="189"/>
      <c r="K37" s="171">
        <f>'Note 3-18'!L230</f>
        <v>654734</v>
      </c>
      <c r="M37" s="10"/>
      <c r="N37" s="10"/>
    </row>
    <row r="38" spans="2:19" s="87" customFormat="1" x14ac:dyDescent="0.25">
      <c r="B38" s="181" t="s">
        <v>91</v>
      </c>
      <c r="C38" s="181"/>
      <c r="D38" s="181"/>
      <c r="E38" s="181"/>
      <c r="F38" s="181"/>
      <c r="G38" s="250">
        <v>15</v>
      </c>
      <c r="H38" s="189"/>
      <c r="I38" s="171">
        <f>'Note 3-18'!J249</f>
        <v>3378661</v>
      </c>
      <c r="J38" s="189"/>
      <c r="K38" s="171">
        <f>'Note 3-18'!L249</f>
        <v>613580</v>
      </c>
      <c r="M38" s="10"/>
      <c r="N38" s="10"/>
    </row>
    <row r="39" spans="2:19" s="87" customFormat="1" x14ac:dyDescent="0.25">
      <c r="B39" s="181" t="s">
        <v>186</v>
      </c>
      <c r="C39" s="181"/>
      <c r="D39" s="181"/>
      <c r="E39" s="181"/>
      <c r="F39" s="181"/>
      <c r="G39" s="250">
        <v>16</v>
      </c>
      <c r="H39" s="189"/>
      <c r="I39" s="171">
        <f>'Note 3-18'!J257</f>
        <v>3112948.4695729394</v>
      </c>
      <c r="J39" s="189"/>
      <c r="K39" s="171">
        <f>'Note 3-18'!L257</f>
        <v>1739123</v>
      </c>
      <c r="M39" s="10"/>
    </row>
    <row r="40" spans="2:19" s="87" customFormat="1" x14ac:dyDescent="0.25">
      <c r="B40" s="181" t="s">
        <v>92</v>
      </c>
      <c r="C40" s="181"/>
      <c r="D40" s="181"/>
      <c r="E40" s="181"/>
      <c r="F40" s="181"/>
      <c r="G40" s="250">
        <v>17</v>
      </c>
      <c r="H40" s="189"/>
      <c r="I40" s="171">
        <f>'Note 3-18'!J268</f>
        <v>870986</v>
      </c>
      <c r="J40" s="189"/>
      <c r="K40" s="171">
        <f>'Note 3-18'!L268</f>
        <v>723381</v>
      </c>
      <c r="M40" s="10"/>
    </row>
    <row r="41" spans="2:19" s="87" customFormat="1" x14ac:dyDescent="0.25">
      <c r="B41" s="181" t="s">
        <v>35</v>
      </c>
      <c r="C41" s="181"/>
      <c r="D41" s="181"/>
      <c r="E41" s="181"/>
      <c r="F41" s="181"/>
      <c r="G41" s="250">
        <v>18</v>
      </c>
      <c r="H41" s="189"/>
      <c r="I41" s="168">
        <f>'Note 3-18'!J276</f>
        <v>8916741.1474100649</v>
      </c>
      <c r="J41" s="189"/>
      <c r="K41" s="168">
        <f>'Note 3-18'!L276</f>
        <v>5224371</v>
      </c>
      <c r="M41" s="10"/>
    </row>
    <row r="42" spans="2:19" s="87" customFormat="1" ht="6.75" customHeight="1" x14ac:dyDescent="0.25">
      <c r="B42" s="181"/>
      <c r="C42" s="229"/>
      <c r="D42" s="229"/>
      <c r="E42" s="229"/>
      <c r="F42" s="229"/>
      <c r="G42" s="218"/>
      <c r="H42" s="189"/>
      <c r="I42" s="189"/>
      <c r="J42" s="189"/>
      <c r="K42" s="189"/>
      <c r="M42" s="10"/>
    </row>
    <row r="43" spans="2:19" s="87" customFormat="1" ht="18" thickBot="1" x14ac:dyDescent="0.4">
      <c r="B43" s="229" t="s">
        <v>117</v>
      </c>
      <c r="C43" s="181"/>
      <c r="D43" s="229"/>
      <c r="E43" s="249"/>
      <c r="F43" s="249"/>
      <c r="G43" s="246"/>
      <c r="H43" s="206"/>
      <c r="I43" s="215">
        <f>I26+I30+I34</f>
        <v>326928247.71139544</v>
      </c>
      <c r="J43" s="175"/>
      <c r="K43" s="215">
        <f>K26+K30+K34</f>
        <v>338672848</v>
      </c>
      <c r="M43" s="230">
        <f>I23-I43</f>
        <v>6.0000002384185791E-2</v>
      </c>
    </row>
    <row r="44" spans="2:19" s="87" customFormat="1" ht="5.25" hidden="1" customHeight="1" x14ac:dyDescent="0.35">
      <c r="B44" s="181"/>
      <c r="C44" s="181"/>
      <c r="D44" s="181"/>
      <c r="E44" s="249"/>
      <c r="F44" s="249"/>
      <c r="G44" s="218"/>
      <c r="H44" s="197"/>
      <c r="I44" s="197"/>
      <c r="J44" s="197"/>
      <c r="K44" s="189"/>
      <c r="M44" s="10"/>
    </row>
    <row r="45" spans="2:19" s="87" customFormat="1" ht="18.75" thickTop="1" thickBot="1" x14ac:dyDescent="0.4">
      <c r="B45" s="229" t="s">
        <v>280</v>
      </c>
      <c r="C45" s="181"/>
      <c r="D45" s="229"/>
      <c r="E45" s="249"/>
      <c r="F45" s="249"/>
      <c r="G45" s="250">
        <v>27</v>
      </c>
      <c r="H45" s="206"/>
      <c r="I45" s="482">
        <f>'Note 19-37'!G159</f>
        <v>10.378118673533887</v>
      </c>
      <c r="J45" s="206"/>
      <c r="K45" s="482">
        <f>'Note 19-37'!K159</f>
        <v>10.312202077979221</v>
      </c>
      <c r="S45" s="87" t="s">
        <v>25</v>
      </c>
    </row>
    <row r="46" spans="2:19" s="87" customFormat="1" ht="17.25" hidden="1" x14ac:dyDescent="0.35">
      <c r="B46" s="229"/>
      <c r="C46" s="181"/>
      <c r="D46" s="229"/>
      <c r="E46" s="249"/>
      <c r="F46" s="249"/>
      <c r="G46" s="250"/>
      <c r="H46" s="206"/>
      <c r="I46" s="253"/>
      <c r="J46" s="206"/>
      <c r="K46" s="253"/>
    </row>
    <row r="47" spans="2:19" s="87" customFormat="1" ht="9.75" customHeight="1" thickTop="1" x14ac:dyDescent="0.35">
      <c r="B47" s="229"/>
      <c r="C47" s="181"/>
      <c r="D47" s="229"/>
      <c r="E47" s="249"/>
      <c r="F47" s="249"/>
      <c r="G47" s="250"/>
      <c r="H47" s="206"/>
      <c r="I47" s="253"/>
      <c r="J47" s="206"/>
      <c r="K47" s="253"/>
    </row>
    <row r="48" spans="2:19" s="87" customFormat="1" ht="20.100000000000001" customHeight="1" x14ac:dyDescent="0.25">
      <c r="B48" s="648" t="s">
        <v>529</v>
      </c>
      <c r="C48" s="648"/>
      <c r="D48" s="648"/>
      <c r="E48" s="648"/>
      <c r="F48" s="648"/>
      <c r="G48" s="648"/>
      <c r="H48" s="648"/>
      <c r="I48" s="648"/>
      <c r="J48" s="648"/>
      <c r="K48" s="648"/>
    </row>
    <row r="49" spans="2:14" s="87" customFormat="1" ht="36.75" customHeight="1" x14ac:dyDescent="0.35">
      <c r="B49" s="181" t="s">
        <v>554</v>
      </c>
      <c r="C49" s="181" t="s">
        <v>555</v>
      </c>
      <c r="D49" s="229"/>
      <c r="E49" s="249"/>
      <c r="F49" s="249"/>
      <c r="G49" s="250"/>
      <c r="H49" s="206"/>
      <c r="I49" s="175"/>
      <c r="J49" s="206"/>
      <c r="K49" s="807" t="s">
        <v>555</v>
      </c>
    </row>
    <row r="50" spans="2:14" s="87" customFormat="1" ht="18" customHeight="1" x14ac:dyDescent="0.25">
      <c r="B50" s="123" t="s">
        <v>551</v>
      </c>
      <c r="C50" s="123"/>
      <c r="D50" s="123"/>
      <c r="E50" s="123"/>
      <c r="F50" s="123"/>
      <c r="G50" s="123"/>
      <c r="H50" s="123"/>
      <c r="I50" s="123"/>
      <c r="J50" s="123"/>
      <c r="K50" s="123"/>
    </row>
    <row r="51" spans="2:14" s="87" customFormat="1" ht="6.75" customHeight="1" x14ac:dyDescent="0.25">
      <c r="B51" s="123"/>
      <c r="C51" s="123"/>
      <c r="D51" s="123"/>
      <c r="E51" s="123"/>
      <c r="F51" s="123"/>
      <c r="G51" s="123"/>
      <c r="H51" s="123"/>
      <c r="I51" s="123"/>
      <c r="J51" s="123"/>
      <c r="K51" s="123"/>
    </row>
    <row r="52" spans="2:14" s="87" customFormat="1" x14ac:dyDescent="0.25">
      <c r="B52" s="648" t="s">
        <v>528</v>
      </c>
      <c r="C52" s="648"/>
      <c r="D52" s="648"/>
      <c r="E52" s="648"/>
      <c r="F52" s="648"/>
      <c r="G52" s="648"/>
      <c r="H52" s="648"/>
      <c r="I52" s="648"/>
      <c r="J52" s="648"/>
      <c r="K52" s="648"/>
    </row>
    <row r="53" spans="2:14" s="87" customFormat="1" ht="0.75" customHeight="1" x14ac:dyDescent="0.35">
      <c r="B53" s="229"/>
      <c r="C53" s="181"/>
      <c r="D53" s="229"/>
      <c r="E53" s="249"/>
      <c r="F53" s="249"/>
      <c r="G53" s="250"/>
      <c r="H53" s="206"/>
      <c r="I53" s="253"/>
      <c r="J53" s="206"/>
      <c r="K53" s="253"/>
    </row>
    <row r="54" spans="2:14" s="87" customFormat="1" hidden="1" x14ac:dyDescent="0.25">
      <c r="B54" s="218"/>
      <c r="C54" s="218"/>
      <c r="D54" s="218"/>
      <c r="E54" s="218"/>
      <c r="F54" s="218"/>
      <c r="G54" s="218"/>
      <c r="H54" s="218"/>
      <c r="I54" s="218"/>
      <c r="J54" s="218"/>
      <c r="K54" s="218"/>
    </row>
    <row r="55" spans="2:14" ht="1.5" hidden="1" customHeight="1" x14ac:dyDescent="0.25">
      <c r="C55" s="123"/>
      <c r="D55" s="126"/>
      <c r="E55" s="123"/>
      <c r="F55" s="239"/>
      <c r="G55" s="123"/>
      <c r="H55" s="123"/>
      <c r="I55" s="123"/>
      <c r="J55" s="123"/>
      <c r="K55" s="123"/>
    </row>
    <row r="56" spans="2:14" ht="6.75" hidden="1" customHeight="1" x14ac:dyDescent="0.25">
      <c r="B56" s="106"/>
      <c r="E56" s="107"/>
      <c r="F56" s="117"/>
      <c r="G56" s="107"/>
    </row>
    <row r="57" spans="2:14" ht="3" customHeight="1" x14ac:dyDescent="0.25">
      <c r="B57" s="115"/>
      <c r="C57" s="115"/>
      <c r="D57" s="115"/>
      <c r="E57" s="232"/>
      <c r="F57" s="232"/>
      <c r="G57" s="232"/>
      <c r="H57" s="232"/>
      <c r="I57" s="643"/>
      <c r="J57" s="643"/>
      <c r="K57" s="643"/>
      <c r="L57" s="232"/>
      <c r="M57" s="232"/>
      <c r="N57" s="232"/>
    </row>
    <row r="58" spans="2:14" x14ac:dyDescent="0.25">
      <c r="B58" s="318"/>
      <c r="C58" s="318"/>
      <c r="D58" s="318"/>
      <c r="E58" s="232"/>
      <c r="F58" s="232"/>
      <c r="G58" s="232"/>
      <c r="H58" s="232"/>
      <c r="I58" s="315" t="s">
        <v>345</v>
      </c>
      <c r="J58" s="315"/>
      <c r="K58" s="315"/>
      <c r="L58" s="232"/>
      <c r="M58" s="232"/>
      <c r="N58" s="232"/>
    </row>
    <row r="59" spans="2:14" x14ac:dyDescent="0.25">
      <c r="B59" s="112"/>
      <c r="C59" s="112"/>
      <c r="D59" s="112"/>
      <c r="E59" s="112"/>
      <c r="F59" s="112"/>
      <c r="G59" s="112"/>
      <c r="H59" s="112"/>
      <c r="I59" s="650" t="s">
        <v>346</v>
      </c>
      <c r="J59" s="650"/>
      <c r="K59" s="650"/>
    </row>
    <row r="60" spans="2:14" x14ac:dyDescent="0.25">
      <c r="B60" s="112"/>
      <c r="C60" s="112"/>
      <c r="D60" s="112"/>
      <c r="E60" s="112"/>
      <c r="F60" s="112"/>
      <c r="G60" s="112"/>
      <c r="H60" s="112"/>
      <c r="I60" s="649" t="s">
        <v>347</v>
      </c>
      <c r="J60" s="649"/>
      <c r="K60" s="649"/>
    </row>
    <row r="61" spans="2:14" x14ac:dyDescent="0.25">
      <c r="G61" s="15"/>
      <c r="I61" s="254"/>
      <c r="J61" s="254"/>
      <c r="K61" s="255"/>
    </row>
    <row r="62" spans="2:14" ht="18" customHeight="1" x14ac:dyDescent="0.25">
      <c r="B62" s="104"/>
      <c r="C62" s="20"/>
      <c r="G62" s="15"/>
      <c r="I62" s="491"/>
      <c r="J62" s="256"/>
      <c r="K62" s="257"/>
    </row>
    <row r="63" spans="2:14" ht="4.5" hidden="1" customHeight="1" x14ac:dyDescent="0.25">
      <c r="B63" s="16"/>
      <c r="C63" s="16"/>
      <c r="G63" s="219"/>
      <c r="I63" s="256"/>
      <c r="J63" s="256"/>
      <c r="K63" s="257" t="s">
        <v>25</v>
      </c>
    </row>
    <row r="64" spans="2:14" s="87" customFormat="1" x14ac:dyDescent="0.25">
      <c r="B64" s="87" t="s">
        <v>336</v>
      </c>
      <c r="D64" s="4"/>
      <c r="E64" s="8"/>
      <c r="F64" s="8"/>
      <c r="G64" s="8"/>
      <c r="H64" s="8"/>
      <c r="I64" s="544" t="s">
        <v>495</v>
      </c>
      <c r="J64" s="320"/>
      <c r="K64" s="320"/>
      <c r="M64" s="88"/>
    </row>
    <row r="65" spans="2:13" s="87" customFormat="1" x14ac:dyDescent="0.25">
      <c r="B65" s="281" t="s">
        <v>556</v>
      </c>
      <c r="E65" s="7"/>
      <c r="F65" s="7"/>
      <c r="G65" s="7"/>
      <c r="H65" s="7"/>
      <c r="I65" s="320" t="s">
        <v>344</v>
      </c>
      <c r="J65" s="320"/>
      <c r="K65" s="320"/>
    </row>
    <row r="66" spans="2:13" s="87" customFormat="1" x14ac:dyDescent="0.25">
      <c r="E66" s="2"/>
      <c r="F66" s="2"/>
      <c r="G66" s="2"/>
      <c r="H66" s="2"/>
      <c r="I66" s="643" t="s">
        <v>538</v>
      </c>
      <c r="J66" s="643"/>
      <c r="K66" s="643"/>
    </row>
    <row r="67" spans="2:13" s="87" customFormat="1" x14ac:dyDescent="0.25">
      <c r="E67" s="2"/>
      <c r="F67" s="2"/>
      <c r="G67" s="2"/>
      <c r="H67" s="2"/>
      <c r="I67" s="320" t="s">
        <v>507</v>
      </c>
      <c r="J67" s="320"/>
      <c r="K67" s="320"/>
    </row>
    <row r="68" spans="2:13" x14ac:dyDescent="0.25">
      <c r="B68" s="87"/>
      <c r="C68" s="87"/>
      <c r="D68" s="87"/>
      <c r="E68" s="7"/>
      <c r="F68" s="7"/>
      <c r="G68" s="7"/>
      <c r="H68" s="7"/>
      <c r="I68" s="7"/>
      <c r="J68" s="7"/>
      <c r="K68" s="7"/>
      <c r="M68" s="87"/>
    </row>
    <row r="69" spans="2:13" x14ac:dyDescent="0.25">
      <c r="B69" s="87"/>
      <c r="C69" s="87"/>
      <c r="D69" s="87"/>
      <c r="E69" s="7"/>
      <c r="F69" s="7"/>
      <c r="G69" s="7"/>
      <c r="H69" s="7"/>
      <c r="I69" s="7"/>
      <c r="J69" s="7">
        <f>J23-J43</f>
        <v>0</v>
      </c>
      <c r="K69" s="7"/>
    </row>
    <row r="70" spans="2:13" x14ac:dyDescent="0.25">
      <c r="B70" s="87"/>
      <c r="C70" s="87"/>
      <c r="D70" s="17"/>
      <c r="E70" s="7"/>
      <c r="F70" s="7"/>
      <c r="G70" s="7"/>
      <c r="H70" s="7"/>
      <c r="I70" s="7"/>
      <c r="J70" s="7"/>
      <c r="K70" s="7"/>
    </row>
    <row r="71" spans="2:13" x14ac:dyDescent="0.25">
      <c r="B71" s="87"/>
      <c r="C71" s="87"/>
      <c r="D71" s="87"/>
      <c r="E71" s="7"/>
      <c r="F71" s="7"/>
      <c r="G71" s="7"/>
      <c r="H71" s="7"/>
      <c r="I71" s="7"/>
      <c r="J71" s="7"/>
      <c r="K71" s="7"/>
    </row>
    <row r="72" spans="2:13" x14ac:dyDescent="0.25">
      <c r="B72" s="87"/>
      <c r="C72" s="87"/>
      <c r="D72" s="103"/>
      <c r="E72" s="7"/>
      <c r="F72" s="7"/>
      <c r="G72" s="7"/>
      <c r="H72" s="7"/>
      <c r="I72" s="7"/>
      <c r="J72" s="7"/>
      <c r="K72" s="7"/>
    </row>
    <row r="73" spans="2:13" x14ac:dyDescent="0.25">
      <c r="B73" s="87"/>
      <c r="C73" s="87"/>
      <c r="D73" s="87"/>
      <c r="E73" s="7"/>
      <c r="F73" s="7"/>
      <c r="G73" s="7"/>
      <c r="H73" s="7"/>
      <c r="I73" s="7"/>
      <c r="J73" s="7"/>
      <c r="K73" s="7"/>
    </row>
    <row r="74" spans="2:13" x14ac:dyDescent="0.25">
      <c r="B74" s="87"/>
      <c r="C74" s="87"/>
      <c r="D74" s="18"/>
      <c r="E74" s="7"/>
      <c r="F74" s="7"/>
      <c r="G74" s="7"/>
      <c r="H74" s="7"/>
      <c r="I74" s="7"/>
      <c r="J74" s="7"/>
      <c r="K74" s="7"/>
    </row>
    <row r="75" spans="2:13" x14ac:dyDescent="0.25">
      <c r="B75" s="87"/>
      <c r="C75" s="87"/>
      <c r="D75" s="87"/>
      <c r="E75" s="7"/>
      <c r="F75" s="7"/>
      <c r="G75" s="7"/>
      <c r="H75" s="7"/>
      <c r="I75" s="7"/>
      <c r="J75" s="7"/>
      <c r="K75" s="7"/>
    </row>
    <row r="76" spans="2:13" x14ac:dyDescent="0.25">
      <c r="B76" s="87"/>
      <c r="C76" s="87"/>
      <c r="D76" s="87"/>
      <c r="E76" s="7"/>
      <c r="F76" s="7"/>
      <c r="G76" s="7"/>
      <c r="H76" s="7"/>
      <c r="I76" s="7"/>
      <c r="J76" s="7"/>
      <c r="K76" s="7"/>
    </row>
    <row r="77" spans="2:13" x14ac:dyDescent="0.25">
      <c r="B77" s="87"/>
      <c r="C77" s="87"/>
      <c r="D77" s="87"/>
      <c r="E77" s="7"/>
      <c r="F77" s="7"/>
      <c r="G77" s="7"/>
      <c r="H77" s="7"/>
      <c r="I77" s="7"/>
      <c r="J77" s="7"/>
      <c r="K77" s="7"/>
    </row>
    <row r="78" spans="2:13" x14ac:dyDescent="0.25">
      <c r="B78" s="87"/>
      <c r="C78" s="87"/>
      <c r="D78" s="18"/>
      <c r="E78" s="7"/>
      <c r="F78" s="7"/>
      <c r="G78" s="7"/>
      <c r="H78" s="7"/>
      <c r="I78" s="7"/>
      <c r="J78" s="7"/>
      <c r="K78" s="7"/>
    </row>
    <row r="79" spans="2:13" x14ac:dyDescent="0.25">
      <c r="B79" s="87"/>
      <c r="C79" s="87"/>
      <c r="D79" s="87"/>
      <c r="E79" s="87"/>
      <c r="F79" s="87"/>
      <c r="G79" s="87"/>
      <c r="H79" s="87"/>
      <c r="I79" s="87"/>
      <c r="J79" s="87"/>
      <c r="K79" s="87"/>
    </row>
    <row r="80" spans="2:13" x14ac:dyDescent="0.25">
      <c r="B80" s="87"/>
      <c r="C80" s="87"/>
      <c r="D80" s="87"/>
      <c r="E80" s="87"/>
      <c r="F80" s="87"/>
      <c r="G80" s="87"/>
      <c r="H80" s="87"/>
      <c r="I80" s="87"/>
      <c r="J80" s="87"/>
      <c r="K80" s="87"/>
    </row>
    <row r="81" spans="2:11" x14ac:dyDescent="0.25">
      <c r="B81" s="87"/>
      <c r="C81" s="87"/>
      <c r="D81" s="87"/>
      <c r="E81" s="87"/>
      <c r="F81" s="87"/>
      <c r="G81" s="87"/>
      <c r="H81" s="87"/>
      <c r="I81" s="87"/>
      <c r="J81" s="87"/>
      <c r="K81" s="87"/>
    </row>
    <row r="82" spans="2:11" x14ac:dyDescent="0.25">
      <c r="B82" s="87"/>
      <c r="C82" s="87"/>
      <c r="D82" s="87"/>
      <c r="E82" s="87"/>
      <c r="F82" s="87"/>
      <c r="G82" s="87"/>
      <c r="H82" s="87"/>
      <c r="I82" s="87"/>
      <c r="J82" s="87"/>
      <c r="K82" s="87"/>
    </row>
    <row r="83" spans="2:11" x14ac:dyDescent="0.25">
      <c r="B83" s="87"/>
      <c r="C83" s="87"/>
      <c r="D83" s="87"/>
      <c r="E83" s="87"/>
      <c r="F83" s="87"/>
      <c r="G83" s="87"/>
      <c r="H83" s="87"/>
      <c r="I83" s="87"/>
      <c r="J83" s="87"/>
      <c r="K83" s="87"/>
    </row>
    <row r="84" spans="2:11" x14ac:dyDescent="0.25">
      <c r="B84" s="87"/>
      <c r="C84" s="87"/>
      <c r="D84" s="87"/>
      <c r="E84" s="87"/>
      <c r="F84" s="87"/>
      <c r="G84" s="87"/>
      <c r="H84" s="87"/>
      <c r="I84" s="87"/>
      <c r="J84" s="87"/>
      <c r="K84" s="87"/>
    </row>
    <row r="85" spans="2:11" x14ac:dyDescent="0.25">
      <c r="B85" s="87"/>
      <c r="C85" s="87"/>
      <c r="D85" s="87"/>
      <c r="E85" s="87"/>
      <c r="F85" s="87"/>
      <c r="G85" s="87"/>
      <c r="H85" s="87"/>
      <c r="I85" s="87"/>
      <c r="J85" s="87"/>
      <c r="K85" s="87"/>
    </row>
    <row r="86" spans="2:11" x14ac:dyDescent="0.25">
      <c r="B86" s="87"/>
      <c r="C86" s="87"/>
      <c r="D86" s="19"/>
      <c r="E86" s="19"/>
      <c r="F86" s="19"/>
      <c r="G86" s="19"/>
      <c r="H86" s="19"/>
      <c r="I86" s="19"/>
      <c r="J86" s="19"/>
      <c r="K86" s="19"/>
    </row>
    <row r="87" spans="2:11" x14ac:dyDescent="0.25">
      <c r="B87" s="87"/>
      <c r="C87" s="87"/>
      <c r="D87" s="19"/>
      <c r="E87" s="19"/>
      <c r="F87" s="19"/>
      <c r="G87" s="19"/>
      <c r="H87" s="19"/>
      <c r="I87" s="19"/>
      <c r="J87" s="19"/>
      <c r="K87" s="19"/>
    </row>
    <row r="88" spans="2:11" x14ac:dyDescent="0.25">
      <c r="B88" s="87"/>
      <c r="C88" s="87"/>
      <c r="D88" s="87"/>
      <c r="E88" s="87"/>
      <c r="F88" s="87"/>
      <c r="G88" s="87"/>
      <c r="H88" s="87"/>
      <c r="I88" s="87"/>
      <c r="J88" s="87"/>
      <c r="K88" s="87"/>
    </row>
    <row r="89" spans="2:11" x14ac:dyDescent="0.25">
      <c r="B89" s="87"/>
      <c r="C89" s="87"/>
      <c r="D89" s="87"/>
      <c r="E89" s="87"/>
      <c r="F89" s="87"/>
      <c r="G89" s="87"/>
      <c r="H89" s="87"/>
      <c r="I89" s="87"/>
      <c r="J89" s="87"/>
      <c r="K89" s="87"/>
    </row>
    <row r="90" spans="2:11" x14ac:dyDescent="0.25">
      <c r="B90" s="87"/>
      <c r="C90" s="87"/>
      <c r="D90" s="87"/>
      <c r="E90" s="87"/>
      <c r="F90" s="87"/>
      <c r="G90" s="87"/>
      <c r="H90" s="87"/>
      <c r="I90" s="87"/>
      <c r="J90" s="87"/>
      <c r="K90" s="87"/>
    </row>
    <row r="91" spans="2:11" x14ac:dyDescent="0.25">
      <c r="B91" s="87"/>
      <c r="C91" s="87"/>
      <c r="D91" s="87"/>
      <c r="E91" s="87"/>
      <c r="F91" s="87"/>
      <c r="G91" s="87"/>
      <c r="H91" s="87"/>
      <c r="I91" s="87"/>
      <c r="J91" s="87"/>
      <c r="K91" s="87"/>
    </row>
    <row r="92" spans="2:11" x14ac:dyDescent="0.25">
      <c r="B92" s="87"/>
      <c r="C92" s="87"/>
      <c r="D92" s="87"/>
      <c r="E92" s="87"/>
      <c r="F92" s="87"/>
      <c r="G92" s="87"/>
      <c r="H92" s="87"/>
      <c r="I92" s="87"/>
      <c r="J92" s="87"/>
      <c r="K92" s="87"/>
    </row>
    <row r="93" spans="2:11" x14ac:dyDescent="0.25">
      <c r="B93" s="87"/>
      <c r="C93" s="87"/>
      <c r="D93" s="87"/>
      <c r="E93" s="87"/>
      <c r="F93" s="87"/>
      <c r="G93" s="87"/>
      <c r="H93" s="87"/>
      <c r="I93" s="87"/>
      <c r="J93" s="87"/>
      <c r="K93" s="87"/>
    </row>
    <row r="94" spans="2:11" x14ac:dyDescent="0.25">
      <c r="B94" s="87"/>
      <c r="C94" s="87"/>
      <c r="D94" s="87"/>
      <c r="E94" s="87"/>
      <c r="F94" s="87"/>
      <c r="G94" s="87"/>
      <c r="H94" s="87"/>
      <c r="I94" s="87"/>
      <c r="J94" s="87"/>
      <c r="K94" s="87"/>
    </row>
    <row r="95" spans="2:11" x14ac:dyDescent="0.25">
      <c r="B95" s="87"/>
      <c r="C95" s="87"/>
      <c r="D95" s="87"/>
      <c r="E95" s="87"/>
      <c r="F95" s="87"/>
      <c r="G95" s="87"/>
      <c r="H95" s="87"/>
      <c r="I95" s="87"/>
      <c r="J95" s="87"/>
      <c r="K95" s="87"/>
    </row>
    <row r="96" spans="2:11" x14ac:dyDescent="0.25">
      <c r="B96" s="87"/>
      <c r="C96" s="87"/>
      <c r="D96" s="87"/>
      <c r="E96" s="87"/>
      <c r="F96" s="87"/>
      <c r="G96" s="87"/>
      <c r="H96" s="87"/>
      <c r="I96" s="87"/>
      <c r="J96" s="87"/>
      <c r="K96" s="87"/>
    </row>
    <row r="97" spans="2:11" x14ac:dyDescent="0.25">
      <c r="B97" s="87"/>
      <c r="C97" s="87"/>
      <c r="D97" s="87"/>
      <c r="E97" s="87"/>
      <c r="F97" s="87"/>
      <c r="G97" s="87"/>
      <c r="H97" s="87"/>
      <c r="I97" s="87"/>
      <c r="J97" s="87"/>
      <c r="K97" s="87"/>
    </row>
    <row r="98" spans="2:11" x14ac:dyDescent="0.25">
      <c r="B98" s="87"/>
      <c r="C98" s="87"/>
      <c r="D98" s="87"/>
      <c r="E98" s="87"/>
      <c r="F98" s="87"/>
      <c r="G98" s="87"/>
      <c r="H98" s="87"/>
      <c r="I98" s="87"/>
      <c r="J98" s="87"/>
      <c r="K98" s="87"/>
    </row>
    <row r="99" spans="2:11" x14ac:dyDescent="0.25">
      <c r="B99" s="87"/>
      <c r="C99" s="87"/>
      <c r="D99" s="87"/>
      <c r="E99" s="87"/>
      <c r="F99" s="87"/>
      <c r="G99" s="87"/>
      <c r="H99" s="87"/>
      <c r="I99" s="87"/>
      <c r="J99" s="87"/>
      <c r="K99" s="87"/>
    </row>
    <row r="100" spans="2:11" x14ac:dyDescent="0.25">
      <c r="B100" s="87"/>
      <c r="C100" s="87"/>
      <c r="D100" s="87"/>
      <c r="E100" s="87"/>
      <c r="F100" s="87"/>
      <c r="G100" s="87"/>
      <c r="H100" s="87"/>
      <c r="I100" s="87"/>
      <c r="J100" s="87"/>
      <c r="K100" s="87"/>
    </row>
    <row r="101" spans="2:11" x14ac:dyDescent="0.25">
      <c r="B101" s="87"/>
      <c r="C101" s="87"/>
      <c r="D101" s="87"/>
      <c r="E101" s="87"/>
      <c r="F101" s="87"/>
      <c r="G101" s="87"/>
      <c r="H101" s="87"/>
      <c r="I101" s="87"/>
      <c r="J101" s="87"/>
      <c r="K101" s="87"/>
    </row>
    <row r="102" spans="2:11" x14ac:dyDescent="0.25">
      <c r="B102" s="87"/>
      <c r="C102" s="87"/>
      <c r="D102" s="87"/>
      <c r="E102" s="87"/>
      <c r="F102" s="87"/>
      <c r="G102" s="87"/>
      <c r="H102" s="87"/>
      <c r="I102" s="87"/>
      <c r="J102" s="87"/>
      <c r="K102" s="87"/>
    </row>
    <row r="103" spans="2:11" x14ac:dyDescent="0.25">
      <c r="B103" s="87"/>
      <c r="C103" s="87"/>
      <c r="D103" s="87"/>
      <c r="E103" s="87"/>
      <c r="F103" s="87"/>
      <c r="G103" s="87"/>
      <c r="H103" s="87"/>
      <c r="I103" s="87"/>
      <c r="J103" s="87"/>
      <c r="K103" s="87"/>
    </row>
    <row r="104" spans="2:11" x14ac:dyDescent="0.25">
      <c r="B104" s="87"/>
      <c r="C104" s="87"/>
      <c r="D104" s="87"/>
      <c r="E104" s="87"/>
      <c r="F104" s="87"/>
      <c r="G104" s="87"/>
      <c r="H104" s="87"/>
      <c r="I104" s="87"/>
      <c r="J104" s="87"/>
      <c r="K104" s="87"/>
    </row>
    <row r="105" spans="2:11" x14ac:dyDescent="0.25">
      <c r="B105" s="87"/>
      <c r="C105" s="87"/>
      <c r="D105" s="87"/>
      <c r="E105" s="87"/>
      <c r="F105" s="87"/>
      <c r="G105" s="87"/>
      <c r="H105" s="87"/>
      <c r="I105" s="87"/>
      <c r="J105" s="87"/>
      <c r="K105" s="87"/>
    </row>
    <row r="106" spans="2:11" x14ac:dyDescent="0.25">
      <c r="B106" s="87"/>
      <c r="C106" s="87"/>
      <c r="D106" s="87"/>
      <c r="E106" s="87"/>
      <c r="F106" s="87"/>
      <c r="G106" s="87"/>
      <c r="H106" s="87"/>
      <c r="I106" s="87"/>
      <c r="J106" s="87"/>
      <c r="K106" s="87"/>
    </row>
    <row r="107" spans="2:11" x14ac:dyDescent="0.25">
      <c r="B107" s="87"/>
      <c r="C107" s="87"/>
      <c r="D107" s="87"/>
      <c r="E107" s="87"/>
      <c r="F107" s="87"/>
      <c r="G107" s="87"/>
      <c r="H107" s="87"/>
      <c r="I107" s="87"/>
      <c r="J107" s="87"/>
      <c r="K107" s="87"/>
    </row>
    <row r="108" spans="2:11" x14ac:dyDescent="0.25">
      <c r="B108" s="87"/>
      <c r="C108" s="87"/>
      <c r="D108" s="87"/>
      <c r="E108" s="87"/>
      <c r="F108" s="87"/>
      <c r="G108" s="87"/>
      <c r="H108" s="87"/>
      <c r="I108" s="87"/>
      <c r="J108" s="87"/>
      <c r="K108" s="87"/>
    </row>
    <row r="109" spans="2:11" x14ac:dyDescent="0.25">
      <c r="B109" s="87"/>
      <c r="C109" s="87"/>
      <c r="D109" s="87"/>
      <c r="E109" s="87"/>
      <c r="F109" s="87"/>
      <c r="G109" s="87"/>
      <c r="H109" s="87"/>
      <c r="I109" s="87"/>
      <c r="J109" s="87"/>
      <c r="K109" s="87"/>
    </row>
    <row r="110" spans="2:11" x14ac:dyDescent="0.25">
      <c r="B110" s="87"/>
      <c r="C110" s="87"/>
      <c r="D110" s="87"/>
      <c r="E110" s="87"/>
      <c r="F110" s="87"/>
      <c r="G110" s="87"/>
      <c r="H110" s="87"/>
      <c r="I110" s="87"/>
      <c r="J110" s="87"/>
      <c r="K110" s="87"/>
    </row>
    <row r="111" spans="2:11" x14ac:dyDescent="0.25">
      <c r="B111" s="87"/>
      <c r="C111" s="87"/>
      <c r="D111" s="87"/>
      <c r="E111" s="87"/>
      <c r="F111" s="87"/>
      <c r="G111" s="87"/>
      <c r="H111" s="87"/>
      <c r="I111" s="87"/>
      <c r="J111" s="87"/>
      <c r="K111" s="87"/>
    </row>
    <row r="112" spans="2:11" x14ac:dyDescent="0.25">
      <c r="B112" s="87"/>
      <c r="C112" s="87"/>
      <c r="D112" s="87"/>
      <c r="E112" s="87"/>
      <c r="F112" s="87"/>
      <c r="G112" s="87"/>
      <c r="H112" s="87"/>
      <c r="I112" s="87"/>
      <c r="J112" s="87"/>
      <c r="K112" s="87"/>
    </row>
    <row r="113" spans="2:11" x14ac:dyDescent="0.25">
      <c r="B113" s="87"/>
      <c r="C113" s="87"/>
      <c r="D113" s="87"/>
      <c r="E113" s="87"/>
      <c r="F113" s="87"/>
      <c r="G113" s="87"/>
      <c r="H113" s="87"/>
      <c r="I113" s="87"/>
      <c r="J113" s="87"/>
      <c r="K113" s="87"/>
    </row>
    <row r="114" spans="2:11" x14ac:dyDescent="0.25">
      <c r="B114" s="87"/>
      <c r="C114" s="87"/>
      <c r="D114" s="87"/>
      <c r="E114" s="87"/>
      <c r="F114" s="87"/>
      <c r="G114" s="87"/>
      <c r="H114" s="87"/>
      <c r="I114" s="87"/>
      <c r="J114" s="87"/>
      <c r="K114" s="87"/>
    </row>
    <row r="115" spans="2:11" x14ac:dyDescent="0.25">
      <c r="B115" s="87"/>
      <c r="C115" s="87"/>
      <c r="D115" s="87"/>
      <c r="E115" s="87"/>
      <c r="F115" s="87"/>
      <c r="G115" s="87"/>
      <c r="H115" s="87"/>
      <c r="I115" s="87"/>
      <c r="J115" s="87"/>
      <c r="K115" s="87"/>
    </row>
    <row r="116" spans="2:11" x14ac:dyDescent="0.25">
      <c r="B116" s="87"/>
      <c r="C116" s="87"/>
      <c r="D116" s="87"/>
      <c r="E116" s="87"/>
      <c r="F116" s="87"/>
      <c r="G116" s="87"/>
      <c r="H116" s="87"/>
      <c r="I116" s="87"/>
      <c r="J116" s="87"/>
      <c r="K116" s="87"/>
    </row>
    <row r="117" spans="2:11" x14ac:dyDescent="0.25">
      <c r="B117" s="87"/>
      <c r="C117" s="87"/>
      <c r="D117" s="87"/>
      <c r="E117" s="87"/>
      <c r="F117" s="87"/>
      <c r="G117" s="87"/>
      <c r="H117" s="87"/>
      <c r="I117" s="87"/>
      <c r="J117" s="87"/>
      <c r="K117" s="87"/>
    </row>
    <row r="118" spans="2:11" x14ac:dyDescent="0.25">
      <c r="B118" s="87"/>
      <c r="C118" s="87"/>
      <c r="D118" s="87"/>
      <c r="E118" s="87"/>
      <c r="F118" s="87"/>
      <c r="G118" s="87"/>
      <c r="H118" s="87"/>
      <c r="I118" s="87"/>
      <c r="J118" s="87"/>
      <c r="K118" s="87"/>
    </row>
    <row r="119" spans="2:11" x14ac:dyDescent="0.25">
      <c r="B119" s="87"/>
      <c r="C119" s="87"/>
      <c r="D119" s="87"/>
      <c r="E119" s="87"/>
      <c r="F119" s="87"/>
      <c r="G119" s="87"/>
      <c r="H119" s="87"/>
      <c r="I119" s="87"/>
      <c r="J119" s="87"/>
      <c r="K119" s="87"/>
    </row>
    <row r="120" spans="2:11" x14ac:dyDescent="0.25">
      <c r="B120" s="87"/>
      <c r="C120" s="87"/>
      <c r="D120" s="87"/>
      <c r="E120" s="87"/>
      <c r="F120" s="87"/>
      <c r="G120" s="87"/>
      <c r="H120" s="87"/>
      <c r="I120" s="87"/>
      <c r="J120" s="87"/>
      <c r="K120" s="87"/>
    </row>
    <row r="121" spans="2:11" x14ac:dyDescent="0.25">
      <c r="B121" s="87"/>
      <c r="C121" s="87"/>
      <c r="D121" s="87"/>
      <c r="E121" s="87"/>
      <c r="F121" s="87"/>
      <c r="G121" s="87"/>
      <c r="H121" s="87"/>
      <c r="I121" s="87"/>
      <c r="J121" s="87"/>
      <c r="K121" s="87"/>
    </row>
    <row r="122" spans="2:11" x14ac:dyDescent="0.25">
      <c r="B122" s="87"/>
      <c r="C122" s="87"/>
      <c r="D122" s="87"/>
      <c r="E122" s="87"/>
      <c r="F122" s="87"/>
      <c r="G122" s="87"/>
      <c r="H122" s="87"/>
      <c r="I122" s="87"/>
      <c r="J122" s="87"/>
      <c r="K122" s="87"/>
    </row>
    <row r="123" spans="2:11" x14ac:dyDescent="0.25">
      <c r="B123" s="87"/>
      <c r="C123" s="87"/>
      <c r="D123" s="87"/>
      <c r="E123" s="87"/>
      <c r="F123" s="87"/>
      <c r="G123" s="87"/>
      <c r="H123" s="87"/>
      <c r="I123" s="87"/>
      <c r="J123" s="87"/>
      <c r="K123" s="87"/>
    </row>
    <row r="124" spans="2:11" x14ac:dyDescent="0.25">
      <c r="B124" s="87"/>
      <c r="C124" s="87"/>
      <c r="D124" s="87"/>
      <c r="E124" s="87"/>
      <c r="F124" s="87"/>
      <c r="G124" s="87"/>
      <c r="H124" s="87"/>
      <c r="I124" s="87"/>
      <c r="J124" s="87"/>
      <c r="K124" s="87"/>
    </row>
    <row r="125" spans="2:11" x14ac:dyDescent="0.25">
      <c r="B125" s="87"/>
      <c r="C125" s="87"/>
      <c r="D125" s="87"/>
      <c r="E125" s="87"/>
      <c r="F125" s="87"/>
      <c r="G125" s="87"/>
      <c r="H125" s="87"/>
      <c r="I125" s="87"/>
      <c r="J125" s="87"/>
      <c r="K125" s="87"/>
    </row>
    <row r="126" spans="2:11" x14ac:dyDescent="0.25">
      <c r="B126" s="87"/>
      <c r="C126" s="87"/>
      <c r="D126" s="87"/>
      <c r="E126" s="87"/>
      <c r="F126" s="87"/>
      <c r="G126" s="87"/>
      <c r="H126" s="87"/>
      <c r="I126" s="87"/>
      <c r="J126" s="87"/>
      <c r="K126" s="87"/>
    </row>
    <row r="127" spans="2:11" x14ac:dyDescent="0.25">
      <c r="B127" s="87"/>
      <c r="C127" s="87"/>
      <c r="D127" s="87"/>
      <c r="E127" s="87"/>
      <c r="F127" s="87"/>
      <c r="G127" s="87"/>
      <c r="H127" s="87"/>
      <c r="I127" s="87"/>
      <c r="J127" s="87"/>
      <c r="K127" s="87"/>
    </row>
    <row r="128" spans="2:11" x14ac:dyDescent="0.25">
      <c r="B128" s="87"/>
      <c r="C128" s="87"/>
      <c r="D128" s="87"/>
      <c r="E128" s="87"/>
      <c r="F128" s="87"/>
      <c r="G128" s="87"/>
      <c r="H128" s="87"/>
      <c r="I128" s="87"/>
      <c r="J128" s="87"/>
      <c r="K128" s="87"/>
    </row>
    <row r="129" spans="2:11" x14ac:dyDescent="0.25">
      <c r="B129" s="87"/>
      <c r="C129" s="87"/>
      <c r="D129" s="87"/>
      <c r="E129" s="87"/>
      <c r="F129" s="87"/>
      <c r="G129" s="87"/>
      <c r="H129" s="87"/>
      <c r="I129" s="87"/>
      <c r="J129" s="87"/>
      <c r="K129" s="87"/>
    </row>
    <row r="130" spans="2:11" x14ac:dyDescent="0.25">
      <c r="B130" s="87"/>
      <c r="C130" s="87"/>
      <c r="D130" s="87"/>
      <c r="E130" s="87"/>
      <c r="F130" s="87"/>
      <c r="G130" s="87"/>
      <c r="H130" s="87"/>
      <c r="I130" s="87"/>
      <c r="J130" s="87"/>
      <c r="K130" s="87"/>
    </row>
    <row r="131" spans="2:11" x14ac:dyDescent="0.25">
      <c r="B131" s="87"/>
      <c r="C131" s="87"/>
      <c r="D131" s="87"/>
      <c r="E131" s="87"/>
      <c r="F131" s="87"/>
      <c r="G131" s="87"/>
      <c r="H131" s="87"/>
      <c r="I131" s="87"/>
      <c r="J131" s="87"/>
      <c r="K131" s="87"/>
    </row>
    <row r="132" spans="2:11" x14ac:dyDescent="0.25">
      <c r="B132" s="87"/>
      <c r="C132" s="87"/>
      <c r="D132" s="87"/>
      <c r="E132" s="87"/>
      <c r="F132" s="87"/>
      <c r="G132" s="87"/>
      <c r="H132" s="87"/>
      <c r="I132" s="87"/>
      <c r="J132" s="87"/>
      <c r="K132" s="87"/>
    </row>
    <row r="133" spans="2:11" x14ac:dyDescent="0.25">
      <c r="B133" s="87"/>
      <c r="C133" s="87"/>
      <c r="D133" s="87"/>
      <c r="E133" s="87"/>
      <c r="F133" s="87"/>
      <c r="G133" s="87"/>
      <c r="H133" s="87"/>
      <c r="I133" s="87"/>
      <c r="J133" s="87"/>
      <c r="K133" s="87"/>
    </row>
    <row r="134" spans="2:11" x14ac:dyDescent="0.25">
      <c r="B134" s="87"/>
      <c r="C134" s="87"/>
      <c r="D134" s="87"/>
      <c r="E134" s="87"/>
      <c r="F134" s="87"/>
      <c r="G134" s="87"/>
      <c r="H134" s="87"/>
      <c r="I134" s="87"/>
      <c r="J134" s="87"/>
      <c r="K134" s="87"/>
    </row>
    <row r="135" spans="2:11" x14ac:dyDescent="0.25">
      <c r="B135" s="87"/>
      <c r="C135" s="87"/>
      <c r="D135" s="87"/>
      <c r="E135" s="87"/>
      <c r="F135" s="87"/>
      <c r="G135" s="87"/>
      <c r="H135" s="87"/>
      <c r="I135" s="87"/>
      <c r="J135" s="87"/>
      <c r="K135" s="87"/>
    </row>
    <row r="136" spans="2:11" x14ac:dyDescent="0.25">
      <c r="B136" s="87"/>
      <c r="C136" s="87"/>
      <c r="D136" s="87"/>
      <c r="E136" s="87"/>
      <c r="F136" s="87"/>
      <c r="G136" s="87"/>
      <c r="H136" s="87"/>
      <c r="I136" s="87"/>
      <c r="J136" s="87"/>
      <c r="K136" s="87"/>
    </row>
    <row r="137" spans="2:11" x14ac:dyDescent="0.25">
      <c r="B137" s="87"/>
      <c r="C137" s="87"/>
      <c r="D137" s="87"/>
      <c r="E137" s="87"/>
      <c r="F137" s="87"/>
      <c r="G137" s="87"/>
      <c r="H137" s="87"/>
      <c r="I137" s="87"/>
      <c r="J137" s="87"/>
      <c r="K137" s="87"/>
    </row>
    <row r="138" spans="2:11" x14ac:dyDescent="0.25">
      <c r="B138" s="87"/>
      <c r="C138" s="87"/>
      <c r="D138" s="87"/>
      <c r="E138" s="87"/>
      <c r="F138" s="87"/>
      <c r="G138" s="87"/>
      <c r="H138" s="87"/>
      <c r="I138" s="87"/>
      <c r="J138" s="87"/>
      <c r="K138" s="87"/>
    </row>
    <row r="139" spans="2:11" x14ac:dyDescent="0.25">
      <c r="B139" s="87"/>
      <c r="C139" s="87"/>
      <c r="D139" s="87"/>
      <c r="E139" s="87"/>
      <c r="F139" s="87"/>
      <c r="G139" s="87"/>
      <c r="H139" s="87"/>
      <c r="I139" s="87"/>
      <c r="J139" s="87"/>
      <c r="K139" s="87"/>
    </row>
    <row r="140" spans="2:11" x14ac:dyDescent="0.25">
      <c r="B140" s="87"/>
      <c r="C140" s="87"/>
      <c r="D140" s="87"/>
      <c r="E140" s="87"/>
      <c r="F140" s="87"/>
      <c r="G140" s="87"/>
      <c r="H140" s="87"/>
      <c r="I140" s="87"/>
      <c r="J140" s="87"/>
      <c r="K140" s="87"/>
    </row>
    <row r="141" spans="2:11" x14ac:dyDescent="0.25">
      <c r="B141" s="87"/>
      <c r="C141" s="87"/>
      <c r="D141" s="87"/>
      <c r="E141" s="87"/>
      <c r="F141" s="87"/>
      <c r="G141" s="87"/>
      <c r="H141" s="87"/>
      <c r="I141" s="87"/>
      <c r="J141" s="87"/>
      <c r="K141" s="87"/>
    </row>
    <row r="142" spans="2:11" x14ac:dyDescent="0.25">
      <c r="B142" s="87"/>
      <c r="C142" s="87"/>
      <c r="D142" s="87"/>
      <c r="E142" s="87"/>
      <c r="F142" s="87"/>
      <c r="G142" s="87"/>
      <c r="H142" s="87"/>
      <c r="I142" s="87"/>
      <c r="J142" s="87"/>
      <c r="K142" s="87"/>
    </row>
    <row r="143" spans="2:11" x14ac:dyDescent="0.25">
      <c r="B143" s="87"/>
      <c r="C143" s="87"/>
      <c r="D143" s="87"/>
      <c r="E143" s="87"/>
      <c r="F143" s="87"/>
      <c r="G143" s="87"/>
      <c r="H143" s="87"/>
      <c r="I143" s="87"/>
      <c r="J143" s="87"/>
      <c r="K143" s="87"/>
    </row>
    <row r="144" spans="2:11" x14ac:dyDescent="0.25">
      <c r="B144" s="87"/>
      <c r="C144" s="87"/>
      <c r="D144" s="87"/>
      <c r="E144" s="87"/>
      <c r="F144" s="87"/>
      <c r="G144" s="87"/>
      <c r="H144" s="87"/>
      <c r="I144" s="87"/>
      <c r="J144" s="87"/>
      <c r="K144" s="87"/>
    </row>
  </sheetData>
  <mergeCells count="12">
    <mergeCell ref="B2:K2"/>
    <mergeCell ref="B3:K3"/>
    <mergeCell ref="B4:K4"/>
    <mergeCell ref="G6:G7"/>
    <mergeCell ref="I6:K6"/>
    <mergeCell ref="I57:K57"/>
    <mergeCell ref="I66:K66"/>
    <mergeCell ref="B6:C7"/>
    <mergeCell ref="B48:K48"/>
    <mergeCell ref="I60:K60"/>
    <mergeCell ref="B52:K52"/>
    <mergeCell ref="I59:K59"/>
  </mergeCells>
  <phoneticPr fontId="0" type="noConversion"/>
  <printOptions horizontalCentered="1"/>
  <pageMargins left="1" right="0.6" top="1" bottom="1" header="0.118110236220472" footer="0.8"/>
  <pageSetup paperSize="9" scale="85" orientation="portrait" useFirstPageNumber="1" r:id="rId1"/>
  <headerFooter>
    <oddFooter>&amp;C1</oddFooter>
  </headerFooter>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view="pageBreakPreview" topLeftCell="A19" zoomScaleNormal="100" zoomScaleSheetLayoutView="100" workbookViewId="0">
      <selection activeCell="C58" sqref="C58"/>
    </sheetView>
  </sheetViews>
  <sheetFormatPr defaultRowHeight="15.75" x14ac:dyDescent="0.25"/>
  <cols>
    <col min="1" max="1" width="0.25" style="88" customWidth="1"/>
    <col min="2" max="2" width="1.125" style="88" customWidth="1"/>
    <col min="3" max="3" width="36.625" style="3" customWidth="1"/>
    <col min="4" max="4" width="0.25" style="3" customWidth="1"/>
    <col min="5" max="5" width="0.375" style="3" customWidth="1"/>
    <col min="6" max="6" width="0.125" style="3" customWidth="1"/>
    <col min="7" max="7" width="0.625" style="3" hidden="1" customWidth="1"/>
    <col min="8" max="8" width="7.5" style="3" bestFit="1" customWidth="1"/>
    <col min="9" max="9" width="0.75" style="3" customWidth="1"/>
    <col min="10" max="10" width="14.75" style="88" customWidth="1"/>
    <col min="11" max="11" width="0.75" style="88" customWidth="1"/>
    <col min="12" max="12" width="16.375" style="3" customWidth="1"/>
    <col min="13" max="13" width="0.5" style="3" customWidth="1"/>
    <col min="14" max="14" width="14.625" style="3" bestFit="1" customWidth="1"/>
    <col min="15" max="15" width="14" style="3" bestFit="1" customWidth="1"/>
    <col min="16" max="16384" width="9" style="3"/>
  </cols>
  <sheetData>
    <row r="1" spans="3:14" s="88" customFormat="1" x14ac:dyDescent="0.25"/>
    <row r="2" spans="3:14" ht="18" x14ac:dyDescent="0.25">
      <c r="C2" s="651" t="s">
        <v>0</v>
      </c>
      <c r="D2" s="651"/>
      <c r="E2" s="651"/>
      <c r="F2" s="651"/>
      <c r="G2" s="651"/>
      <c r="H2" s="651"/>
      <c r="I2" s="651"/>
      <c r="J2" s="651"/>
      <c r="K2" s="651"/>
      <c r="L2" s="651"/>
      <c r="M2" s="21"/>
      <c r="N2" s="21"/>
    </row>
    <row r="3" spans="3:14" x14ac:dyDescent="0.25">
      <c r="C3" s="658" t="s">
        <v>107</v>
      </c>
      <c r="D3" s="658"/>
      <c r="E3" s="658"/>
      <c r="F3" s="658"/>
      <c r="G3" s="658"/>
      <c r="H3" s="658"/>
      <c r="I3" s="658"/>
      <c r="J3" s="658"/>
      <c r="K3" s="658"/>
      <c r="L3" s="658"/>
      <c r="M3" s="21"/>
      <c r="N3" s="21"/>
    </row>
    <row r="4" spans="3:14" ht="16.5" customHeight="1" x14ac:dyDescent="0.25">
      <c r="C4" s="658" t="s">
        <v>442</v>
      </c>
      <c r="D4" s="658"/>
      <c r="E4" s="658"/>
      <c r="F4" s="658"/>
      <c r="G4" s="658"/>
      <c r="H4" s="658"/>
      <c r="I4" s="658"/>
      <c r="J4" s="658"/>
      <c r="K4" s="658"/>
      <c r="L4" s="658"/>
      <c r="N4" s="1"/>
    </row>
    <row r="5" spans="3:14" s="88" customFormat="1" ht="7.5" customHeight="1" x14ac:dyDescent="0.25">
      <c r="C5" s="108"/>
      <c r="D5" s="108"/>
      <c r="E5" s="108"/>
      <c r="F5" s="108"/>
      <c r="G5" s="108"/>
      <c r="H5" s="108"/>
      <c r="I5" s="108"/>
      <c r="J5" s="113"/>
      <c r="K5" s="113"/>
      <c r="L5" s="108"/>
      <c r="N5" s="87"/>
    </row>
    <row r="6" spans="3:14" x14ac:dyDescent="0.25">
      <c r="C6" s="661" t="s">
        <v>53</v>
      </c>
      <c r="D6" s="137"/>
      <c r="E6" s="137"/>
      <c r="F6" s="137"/>
      <c r="G6" s="22"/>
      <c r="H6" s="659" t="s">
        <v>85</v>
      </c>
      <c r="I6" s="23"/>
      <c r="J6" s="664" t="str">
        <f>FS!I6</f>
        <v>Amount in BDT</v>
      </c>
      <c r="K6" s="665"/>
      <c r="L6" s="666"/>
      <c r="N6" s="4"/>
    </row>
    <row r="7" spans="3:14" x14ac:dyDescent="0.25">
      <c r="C7" s="662"/>
      <c r="D7" s="137"/>
      <c r="E7" s="137"/>
      <c r="F7" s="137"/>
      <c r="G7" s="22"/>
      <c r="H7" s="660"/>
      <c r="I7" s="220"/>
      <c r="J7" s="244">
        <v>45473</v>
      </c>
      <c r="K7" s="2"/>
      <c r="L7" s="244">
        <v>45107</v>
      </c>
      <c r="N7" s="1"/>
    </row>
    <row r="8" spans="3:14" ht="7.5" customHeight="1" x14ac:dyDescent="0.25">
      <c r="D8" s="24"/>
      <c r="E8" s="24"/>
      <c r="F8" s="24"/>
      <c r="G8" s="24"/>
      <c r="H8" s="87"/>
      <c r="I8" s="5"/>
      <c r="J8" s="260"/>
      <c r="K8" s="5"/>
      <c r="L8" s="5"/>
      <c r="N8" s="5"/>
    </row>
    <row r="9" spans="3:14" s="119" customFormat="1" ht="17.25" hidden="1" customHeight="1" x14ac:dyDescent="0.25">
      <c r="C9" s="204"/>
      <c r="D9" s="120"/>
      <c r="E9" s="120"/>
      <c r="F9" s="120"/>
      <c r="G9" s="120"/>
      <c r="H9" s="180"/>
      <c r="I9" s="131"/>
      <c r="J9" s="199"/>
      <c r="K9" s="131"/>
      <c r="L9" s="199">
        <f>'Note 3-18'!L295</f>
        <v>0</v>
      </c>
      <c r="N9" s="132"/>
    </row>
    <row r="10" spans="3:14" s="119" customFormat="1" ht="21.75" customHeight="1" x14ac:dyDescent="0.25">
      <c r="C10" s="120" t="s">
        <v>492</v>
      </c>
      <c r="D10" s="120"/>
      <c r="E10" s="120"/>
      <c r="F10" s="120"/>
      <c r="G10" s="120"/>
      <c r="H10" s="161">
        <v>19</v>
      </c>
      <c r="I10" s="122"/>
      <c r="J10" s="122">
        <f>'Note 19-37'!G14</f>
        <v>153924741</v>
      </c>
      <c r="K10" s="122"/>
      <c r="L10" s="122">
        <f>'Note 19-37'!K14</f>
        <v>219473469</v>
      </c>
      <c r="M10" s="130"/>
      <c r="N10" s="133"/>
    </row>
    <row r="11" spans="3:14" s="119" customFormat="1" ht="23.25" hidden="1" customHeight="1" x14ac:dyDescent="0.25">
      <c r="D11" s="120"/>
      <c r="E11" s="120"/>
      <c r="F11" s="120"/>
      <c r="G11" s="120"/>
      <c r="H11" s="161"/>
      <c r="I11" s="134"/>
      <c r="J11" s="122">
        <f>'Note 3-18'!J299</f>
        <v>0</v>
      </c>
      <c r="K11" s="134"/>
      <c r="L11" s="122"/>
      <c r="M11" s="130"/>
      <c r="N11" s="134"/>
    </row>
    <row r="12" spans="3:14" s="119" customFormat="1" ht="3" hidden="1" customHeight="1" x14ac:dyDescent="0.25">
      <c r="D12" s="120"/>
      <c r="E12" s="120"/>
      <c r="F12" s="120"/>
      <c r="G12" s="120"/>
      <c r="H12" s="161"/>
      <c r="I12" s="134"/>
      <c r="J12" s="122"/>
      <c r="K12" s="134"/>
      <c r="L12" s="134"/>
      <c r="M12" s="130"/>
      <c r="N12" s="134"/>
    </row>
    <row r="13" spans="3:14" s="119" customFormat="1" ht="24.75" customHeight="1" x14ac:dyDescent="0.25">
      <c r="C13" s="120" t="s">
        <v>241</v>
      </c>
      <c r="D13" s="120"/>
      <c r="H13" s="161">
        <v>20</v>
      </c>
      <c r="I13" s="122"/>
      <c r="J13" s="261">
        <f>'Note 19-37'!G20</f>
        <v>116533532.28860456</v>
      </c>
      <c r="K13" s="122"/>
      <c r="L13" s="261">
        <f>'Note 19-37'!K20</f>
        <v>183965884</v>
      </c>
      <c r="M13" s="130"/>
      <c r="N13" s="122"/>
    </row>
    <row r="14" spans="3:14" s="119" customFormat="1" ht="16.5" hidden="1" customHeight="1" x14ac:dyDescent="0.25">
      <c r="H14" s="161"/>
      <c r="I14" s="122"/>
      <c r="J14" s="134"/>
      <c r="K14" s="122"/>
      <c r="L14" s="134"/>
      <c r="M14" s="130"/>
      <c r="N14" s="122"/>
    </row>
    <row r="15" spans="3:14" s="119" customFormat="1" ht="18.75" customHeight="1" x14ac:dyDescent="0.25">
      <c r="C15" s="227" t="s">
        <v>242</v>
      </c>
      <c r="D15" s="120"/>
      <c r="E15" s="120"/>
      <c r="F15" s="120"/>
      <c r="G15" s="120"/>
      <c r="H15" s="161"/>
      <c r="I15" s="134"/>
      <c r="J15" s="503">
        <f>J10-J13</f>
        <v>37391208.711395442</v>
      </c>
      <c r="K15" s="134"/>
      <c r="L15" s="503">
        <f>L10-L13</f>
        <v>35507585</v>
      </c>
      <c r="M15" s="130"/>
      <c r="N15" s="133"/>
    </row>
    <row r="16" spans="3:14" s="119" customFormat="1" ht="15" customHeight="1" x14ac:dyDescent="0.25">
      <c r="C16" s="227" t="s">
        <v>243</v>
      </c>
      <c r="D16" s="120"/>
      <c r="E16" s="120"/>
      <c r="F16" s="120"/>
      <c r="G16" s="120"/>
      <c r="H16" s="161"/>
      <c r="I16" s="134"/>
      <c r="J16" s="134"/>
      <c r="K16" s="134"/>
      <c r="L16" s="134"/>
      <c r="M16" s="130"/>
      <c r="N16" s="133"/>
    </row>
    <row r="17" spans="3:15" s="119" customFormat="1" ht="21" customHeight="1" x14ac:dyDescent="0.25">
      <c r="C17" s="226" t="s">
        <v>244</v>
      </c>
      <c r="D17" s="120"/>
      <c r="E17" s="120"/>
      <c r="F17" s="120"/>
      <c r="G17" s="120"/>
      <c r="H17" s="161">
        <v>21</v>
      </c>
      <c r="I17" s="134"/>
      <c r="J17" s="261">
        <f>'Note 19-37'!G114</f>
        <v>8735136</v>
      </c>
      <c r="K17" s="134"/>
      <c r="L17" s="261">
        <f>'Note 19-37'!K114</f>
        <v>9372414</v>
      </c>
      <c r="M17" s="130"/>
      <c r="N17" s="133"/>
    </row>
    <row r="18" spans="3:15" s="119" customFormat="1" ht="16.5" hidden="1" customHeight="1" x14ac:dyDescent="0.25">
      <c r="C18" s="203"/>
      <c r="D18" s="120"/>
      <c r="E18" s="120"/>
      <c r="F18" s="120"/>
      <c r="G18" s="120"/>
      <c r="H18" s="161"/>
      <c r="I18" s="134"/>
      <c r="J18" s="134"/>
      <c r="K18" s="134"/>
      <c r="L18" s="122"/>
      <c r="M18" s="130"/>
      <c r="N18" s="133"/>
    </row>
    <row r="19" spans="3:15" s="119" customFormat="1" ht="15.95" customHeight="1" x14ac:dyDescent="0.25">
      <c r="C19" s="120" t="s">
        <v>245</v>
      </c>
      <c r="D19" s="120"/>
      <c r="E19" s="120"/>
      <c r="F19" s="120"/>
      <c r="G19" s="120"/>
      <c r="H19" s="161"/>
      <c r="I19" s="134"/>
      <c r="J19" s="134">
        <f>J15-J17</f>
        <v>28656072.711395442</v>
      </c>
      <c r="K19" s="134"/>
      <c r="L19" s="134">
        <f>L15-L17</f>
        <v>26135171</v>
      </c>
      <c r="M19" s="130"/>
      <c r="N19" s="133"/>
    </row>
    <row r="20" spans="3:15" s="119" customFormat="1" ht="9.9499999999999993" hidden="1" customHeight="1" x14ac:dyDescent="0.25">
      <c r="C20" s="202"/>
      <c r="D20" s="120"/>
      <c r="E20" s="120"/>
      <c r="F20" s="120"/>
      <c r="G20" s="120"/>
      <c r="H20" s="161"/>
      <c r="I20" s="134"/>
      <c r="J20" s="122"/>
      <c r="K20" s="134"/>
      <c r="L20" s="122"/>
      <c r="M20" s="130"/>
      <c r="N20" s="133"/>
    </row>
    <row r="21" spans="3:15" s="119" customFormat="1" x14ac:dyDescent="0.25">
      <c r="C21" s="227" t="s">
        <v>239</v>
      </c>
      <c r="D21" s="120"/>
      <c r="E21" s="120"/>
      <c r="F21" s="120"/>
      <c r="G21" s="120"/>
      <c r="H21" s="161">
        <v>22</v>
      </c>
      <c r="I21" s="134"/>
      <c r="J21" s="122"/>
      <c r="K21" s="134"/>
      <c r="L21" s="122"/>
      <c r="M21" s="130"/>
      <c r="N21" s="133"/>
    </row>
    <row r="22" spans="3:15" s="119" customFormat="1" ht="8.1" hidden="1" customHeight="1" x14ac:dyDescent="0.25">
      <c r="C22" s="201"/>
      <c r="D22" s="120"/>
      <c r="E22" s="120"/>
      <c r="F22" s="120"/>
      <c r="G22" s="120"/>
      <c r="H22" s="161"/>
      <c r="I22" s="134"/>
      <c r="J22" s="122"/>
      <c r="K22" s="134"/>
      <c r="L22" s="122"/>
      <c r="M22" s="130"/>
      <c r="N22" s="130"/>
    </row>
    <row r="23" spans="3:15" s="119" customFormat="1" ht="17.100000000000001" customHeight="1" x14ac:dyDescent="0.25">
      <c r="C23" s="127" t="s">
        <v>246</v>
      </c>
      <c r="D23" s="120"/>
      <c r="E23" s="120"/>
      <c r="F23" s="120"/>
      <c r="G23" s="120"/>
      <c r="H23" s="161"/>
      <c r="I23" s="134"/>
      <c r="J23" s="261">
        <f>'Note 19-37'!G117</f>
        <v>194291</v>
      </c>
      <c r="K23" s="134"/>
      <c r="L23" s="261">
        <f>'Note 19-37'!K117</f>
        <v>1844073</v>
      </c>
      <c r="M23" s="130"/>
      <c r="N23" s="130"/>
    </row>
    <row r="24" spans="3:15" s="119" customFormat="1" ht="17.25" hidden="1" customHeight="1" x14ac:dyDescent="0.25">
      <c r="C24" s="135"/>
      <c r="D24" s="120"/>
      <c r="E24" s="120"/>
      <c r="F24" s="120"/>
      <c r="G24" s="120"/>
      <c r="H24" s="161"/>
      <c r="I24" s="134"/>
      <c r="J24" s="134"/>
      <c r="K24" s="134"/>
      <c r="L24" s="122"/>
      <c r="M24" s="130"/>
      <c r="N24" s="130"/>
    </row>
    <row r="25" spans="3:15" s="119" customFormat="1" ht="17.25" customHeight="1" x14ac:dyDescent="0.25">
      <c r="C25" s="227" t="s">
        <v>247</v>
      </c>
      <c r="F25" s="136"/>
      <c r="H25" s="161"/>
      <c r="I25" s="122"/>
      <c r="J25" s="503">
        <f>J19+J23</f>
        <v>28850363.711395442</v>
      </c>
      <c r="K25" s="122"/>
      <c r="L25" s="503">
        <f>L19+L23</f>
        <v>27979244</v>
      </c>
      <c r="M25" s="130"/>
      <c r="N25" s="130"/>
    </row>
    <row r="26" spans="3:15" s="119" customFormat="1" ht="9.9499999999999993" hidden="1" customHeight="1" x14ac:dyDescent="0.25">
      <c r="C26" s="136"/>
      <c r="D26" s="136"/>
      <c r="E26" s="136"/>
      <c r="F26" s="136"/>
      <c r="H26" s="231"/>
      <c r="I26" s="122"/>
      <c r="J26" s="122"/>
      <c r="K26" s="122"/>
      <c r="L26" s="122"/>
      <c r="M26" s="130"/>
      <c r="N26" s="130"/>
    </row>
    <row r="27" spans="3:15" s="119" customFormat="1" ht="17.25" customHeight="1" x14ac:dyDescent="0.25">
      <c r="C27" s="229" t="s">
        <v>248</v>
      </c>
      <c r="D27" s="87"/>
      <c r="E27" s="87"/>
      <c r="F27" s="87"/>
      <c r="G27" s="87"/>
      <c r="H27" s="252">
        <v>23</v>
      </c>
      <c r="I27" s="122"/>
      <c r="J27" s="261">
        <f>'Note 19-37'!G125</f>
        <v>1373825.4695729394</v>
      </c>
      <c r="K27" s="122"/>
      <c r="L27" s="261">
        <f>'Note 19-37'!K125</f>
        <v>1332345</v>
      </c>
      <c r="M27" s="130"/>
      <c r="N27" s="137"/>
    </row>
    <row r="28" spans="3:15" s="119" customFormat="1" ht="17.25" hidden="1" customHeight="1" x14ac:dyDescent="0.25">
      <c r="C28" s="120"/>
      <c r="D28" s="120"/>
      <c r="H28" s="228"/>
      <c r="I28" s="134"/>
      <c r="J28" s="138"/>
      <c r="K28" s="134"/>
      <c r="L28" s="262"/>
      <c r="M28" s="130"/>
      <c r="N28" s="130"/>
      <c r="O28" s="139"/>
    </row>
    <row r="29" spans="3:15" ht="17.45" customHeight="1" x14ac:dyDescent="0.25">
      <c r="C29" s="24" t="s">
        <v>249</v>
      </c>
      <c r="H29" s="218"/>
      <c r="I29" s="7"/>
      <c r="J29" s="8">
        <f>J25-J27</f>
        <v>27476538.241822504</v>
      </c>
      <c r="K29" s="7"/>
      <c r="L29" s="8">
        <f>L25-L27</f>
        <v>26646899</v>
      </c>
      <c r="M29" s="1"/>
      <c r="N29" s="1"/>
      <c r="O29" s="92"/>
    </row>
    <row r="30" spans="3:15" s="88" customFormat="1" hidden="1" x14ac:dyDescent="0.25">
      <c r="H30" s="218"/>
      <c r="I30" s="7"/>
      <c r="J30" s="7"/>
      <c r="K30" s="7"/>
      <c r="L30" s="7"/>
      <c r="M30" s="87"/>
      <c r="N30" s="87"/>
      <c r="O30" s="92"/>
    </row>
    <row r="31" spans="3:15" s="88" customFormat="1" ht="17.100000000000001" customHeight="1" x14ac:dyDescent="0.25">
      <c r="C31" s="24" t="s">
        <v>466</v>
      </c>
      <c r="H31" s="218"/>
      <c r="I31" s="7"/>
      <c r="J31" s="7"/>
      <c r="K31" s="7"/>
      <c r="L31" s="7"/>
      <c r="M31" s="87"/>
      <c r="N31" s="87"/>
      <c r="O31" s="92"/>
    </row>
    <row r="32" spans="3:15" s="88" customFormat="1" ht="17.100000000000001" customHeight="1" x14ac:dyDescent="0.25">
      <c r="C32" s="88" t="s">
        <v>467</v>
      </c>
      <c r="H32" s="252">
        <v>24</v>
      </c>
      <c r="I32" s="7"/>
      <c r="J32" s="7">
        <f>'Note 19-37'!G139</f>
        <v>5441577.147410064</v>
      </c>
      <c r="K32" s="7"/>
      <c r="L32" s="7">
        <f>'Note 19-37'!K139</f>
        <v>3597269</v>
      </c>
      <c r="M32" s="87"/>
      <c r="N32" s="87"/>
      <c r="O32" s="92"/>
    </row>
    <row r="33" spans="3:15" s="88" customFormat="1" ht="17.100000000000001" customHeight="1" x14ac:dyDescent="0.25">
      <c r="C33" s="88" t="s">
        <v>190</v>
      </c>
      <c r="H33" s="252">
        <v>25</v>
      </c>
      <c r="I33" s="7"/>
      <c r="J33" s="233">
        <f>'Note 19-37'!G148</f>
        <v>666916</v>
      </c>
      <c r="K33" s="7"/>
      <c r="L33" s="233">
        <f>'Note 19-37'!K148</f>
        <v>2488832</v>
      </c>
      <c r="M33" s="87"/>
      <c r="N33" s="87"/>
      <c r="O33" s="92"/>
    </row>
    <row r="34" spans="3:15" s="88" customFormat="1" ht="18" x14ac:dyDescent="0.4">
      <c r="H34" s="218"/>
      <c r="I34" s="7"/>
      <c r="J34" s="506">
        <f>SUM(J32:J33)</f>
        <v>6108493.147410064</v>
      </c>
      <c r="K34" s="7"/>
      <c r="L34" s="9">
        <f>SUM(L32:L33)</f>
        <v>6086101</v>
      </c>
      <c r="M34" s="87"/>
      <c r="N34" s="87"/>
      <c r="O34" s="92"/>
    </row>
    <row r="35" spans="3:15" s="88" customFormat="1" hidden="1" x14ac:dyDescent="0.25">
      <c r="H35" s="218"/>
      <c r="I35" s="7"/>
      <c r="J35" s="7"/>
      <c r="K35" s="7"/>
      <c r="L35" s="7"/>
      <c r="M35" s="87"/>
      <c r="N35" s="87"/>
      <c r="O35" s="92"/>
    </row>
    <row r="36" spans="3:15" s="88" customFormat="1" ht="18" customHeight="1" x14ac:dyDescent="0.4">
      <c r="C36" s="24" t="s">
        <v>250</v>
      </c>
      <c r="H36" s="218"/>
      <c r="I36" s="7"/>
      <c r="J36" s="217">
        <f>J29-J34</f>
        <v>21368045.094412439</v>
      </c>
      <c r="K36" s="8"/>
      <c r="L36" s="217">
        <f>L29-L34</f>
        <v>20560798</v>
      </c>
      <c r="M36" s="87"/>
      <c r="N36" s="87"/>
      <c r="O36" s="92"/>
    </row>
    <row r="37" spans="3:15" s="88" customFormat="1" ht="9.9499999999999993" customHeight="1" x14ac:dyDescent="0.25">
      <c r="H37" s="218"/>
      <c r="I37" s="7"/>
      <c r="J37" s="7"/>
      <c r="K37" s="7"/>
      <c r="L37" s="7"/>
      <c r="M37" s="87"/>
      <c r="N37" s="87"/>
      <c r="O37" s="92"/>
    </row>
    <row r="38" spans="3:15" s="88" customFormat="1" ht="15" customHeight="1" x14ac:dyDescent="0.25">
      <c r="C38" s="24" t="s">
        <v>263</v>
      </c>
      <c r="H38" s="252">
        <v>26</v>
      </c>
      <c r="I38" s="7"/>
      <c r="J38" s="13">
        <f>'Note 19-37'!G153</f>
        <v>1.0683915708049139</v>
      </c>
      <c r="K38" s="7"/>
      <c r="L38" s="13">
        <f>'Note 19-37'!K153</f>
        <v>1.028029619703803</v>
      </c>
      <c r="M38" s="87"/>
      <c r="N38" s="87"/>
      <c r="O38" s="92"/>
    </row>
    <row r="39" spans="3:15" s="88" customFormat="1" hidden="1" x14ac:dyDescent="0.25">
      <c r="C39" s="24"/>
      <c r="H39" s="218"/>
      <c r="I39" s="7"/>
      <c r="J39" s="7"/>
      <c r="K39" s="7"/>
      <c r="L39" s="7"/>
      <c r="M39" s="87"/>
      <c r="N39" s="87"/>
      <c r="O39" s="92"/>
    </row>
    <row r="40" spans="3:15" s="88" customFormat="1" ht="18" hidden="1" x14ac:dyDescent="0.4">
      <c r="C40" s="87"/>
      <c r="D40" s="87"/>
      <c r="E40" s="4"/>
      <c r="F40" s="11"/>
      <c r="G40" s="11"/>
      <c r="H40" s="6"/>
      <c r="I40" s="12"/>
      <c r="J40" s="13"/>
      <c r="K40" s="12"/>
      <c r="L40" s="13"/>
      <c r="M40" s="87"/>
      <c r="N40" s="87"/>
      <c r="O40" s="92"/>
    </row>
    <row r="41" spans="3:15" s="88" customFormat="1" ht="18" hidden="1" x14ac:dyDescent="0.4">
      <c r="C41" s="230"/>
      <c r="D41" s="87"/>
      <c r="E41" s="4"/>
      <c r="F41" s="11"/>
      <c r="G41" s="11"/>
      <c r="H41" s="6"/>
      <c r="I41" s="12"/>
      <c r="J41" s="13"/>
      <c r="K41" s="12"/>
      <c r="L41" s="13"/>
      <c r="M41" s="87"/>
      <c r="N41" s="87"/>
      <c r="O41" s="92"/>
    </row>
    <row r="42" spans="3:15" s="88" customFormat="1" x14ac:dyDescent="0.25">
      <c r="H42" s="205"/>
      <c r="I42" s="7"/>
      <c r="J42" s="7"/>
      <c r="K42" s="7"/>
      <c r="L42" s="7"/>
      <c r="M42" s="87"/>
      <c r="N42" s="87"/>
      <c r="O42" s="92"/>
    </row>
    <row r="43" spans="3:15" s="88" customFormat="1" x14ac:dyDescent="0.25">
      <c r="C43" s="648" t="s">
        <v>529</v>
      </c>
      <c r="D43" s="648"/>
      <c r="E43" s="648"/>
      <c r="F43" s="648"/>
      <c r="G43" s="648"/>
      <c r="H43" s="648"/>
      <c r="I43" s="648"/>
      <c r="J43" s="648"/>
      <c r="K43" s="648"/>
      <c r="L43" s="648"/>
      <c r="M43" s="87"/>
      <c r="N43" s="87"/>
      <c r="O43" s="92"/>
    </row>
    <row r="44" spans="3:15" s="107" customFormat="1" ht="21" customHeight="1" x14ac:dyDescent="0.25"/>
    <row r="45" spans="3:15" s="88" customFormat="1" ht="19.5" customHeight="1" x14ac:dyDescent="0.25">
      <c r="C45" s="88" t="s">
        <v>557</v>
      </c>
      <c r="H45" s="158" t="s">
        <v>555</v>
      </c>
      <c r="I45" s="7"/>
      <c r="J45" s="7"/>
      <c r="K45" s="7"/>
      <c r="L45" s="216" t="s">
        <v>555</v>
      </c>
      <c r="M45" s="87"/>
      <c r="N45" s="87"/>
      <c r="O45" s="92"/>
    </row>
    <row r="46" spans="3:15" s="88" customFormat="1" x14ac:dyDescent="0.25">
      <c r="C46" s="227" t="s">
        <v>552</v>
      </c>
      <c r="D46" s="120"/>
      <c r="E46" s="234"/>
      <c r="F46" s="120"/>
      <c r="G46" s="227"/>
      <c r="H46" s="120"/>
      <c r="I46" s="120"/>
      <c r="J46" s="120"/>
      <c r="K46" s="120"/>
      <c r="L46" s="120"/>
      <c r="M46" s="87"/>
      <c r="N46" s="87"/>
      <c r="O46" s="92"/>
    </row>
    <row r="47" spans="3:15" s="88" customFormat="1" x14ac:dyDescent="0.25">
      <c r="C47" s="24"/>
      <c r="H47" s="205"/>
      <c r="I47" s="7"/>
      <c r="J47" s="7"/>
      <c r="K47" s="7"/>
      <c r="L47" s="7"/>
      <c r="M47" s="87"/>
      <c r="N47" s="87"/>
      <c r="O47" s="92"/>
    </row>
    <row r="48" spans="3:15" s="88" customFormat="1" ht="14.25" customHeight="1" x14ac:dyDescent="0.25">
      <c r="C48" s="24"/>
      <c r="H48" s="316"/>
      <c r="I48" s="7"/>
      <c r="J48" s="7"/>
      <c r="K48" s="7"/>
      <c r="L48" s="7"/>
      <c r="M48" s="87"/>
      <c r="N48" s="87"/>
      <c r="O48" s="92"/>
    </row>
    <row r="49" spans="3:15" s="88" customFormat="1" ht="20.45" customHeight="1" x14ac:dyDescent="0.25">
      <c r="C49" s="663" t="str">
        <f>FS!B52</f>
        <v>Signed as per our annexed report on even date.</v>
      </c>
      <c r="D49" s="663"/>
      <c r="E49" s="663"/>
      <c r="F49" s="663"/>
      <c r="G49" s="663"/>
      <c r="H49" s="663"/>
      <c r="I49" s="663"/>
      <c r="J49" s="663"/>
      <c r="K49" s="663"/>
      <c r="L49" s="663"/>
      <c r="M49" s="87"/>
      <c r="N49" s="87"/>
      <c r="O49" s="92"/>
    </row>
    <row r="50" spans="3:15" s="88" customFormat="1" ht="13.5" customHeight="1" x14ac:dyDescent="0.25">
      <c r="C50" s="319"/>
      <c r="D50" s="319"/>
      <c r="E50" s="319"/>
      <c r="F50" s="319"/>
      <c r="G50" s="319"/>
      <c r="H50" s="319"/>
      <c r="I50" s="319"/>
      <c r="J50" s="319"/>
      <c r="K50" s="319"/>
      <c r="L50" s="319"/>
      <c r="M50" s="87"/>
      <c r="N50" s="87"/>
      <c r="O50" s="92"/>
    </row>
    <row r="51" spans="3:15" s="88" customFormat="1" x14ac:dyDescent="0.25">
      <c r="C51" s="318"/>
      <c r="D51" s="318"/>
      <c r="E51" s="318"/>
      <c r="F51" s="232"/>
      <c r="G51" s="232"/>
      <c r="H51" s="232"/>
      <c r="I51" s="232"/>
      <c r="J51" s="315" t="s">
        <v>345</v>
      </c>
      <c r="K51" s="315"/>
      <c r="L51" s="315"/>
      <c r="M51" s="87"/>
      <c r="N51" s="87"/>
      <c r="O51" s="92"/>
    </row>
    <row r="52" spans="3:15" s="88" customFormat="1" x14ac:dyDescent="0.25">
      <c r="C52" s="112"/>
      <c r="D52" s="112"/>
      <c r="E52" s="112"/>
      <c r="F52" s="112"/>
      <c r="G52" s="112"/>
      <c r="H52" s="112"/>
      <c r="I52" s="112"/>
      <c r="J52" s="650" t="s">
        <v>346</v>
      </c>
      <c r="K52" s="650"/>
      <c r="L52" s="650"/>
      <c r="M52" s="87"/>
      <c r="N52" s="87"/>
      <c r="O52" s="92"/>
    </row>
    <row r="53" spans="3:15" s="88" customFormat="1" x14ac:dyDescent="0.25">
      <c r="C53" s="112"/>
      <c r="D53" s="112"/>
      <c r="E53" s="112"/>
      <c r="F53" s="112"/>
      <c r="G53" s="112"/>
      <c r="H53" s="112"/>
      <c r="I53" s="112"/>
      <c r="J53" s="649" t="s">
        <v>347</v>
      </c>
      <c r="K53" s="649"/>
      <c r="L53" s="649"/>
      <c r="M53" s="87"/>
      <c r="N53" s="87"/>
      <c r="O53" s="92"/>
    </row>
    <row r="54" spans="3:15" s="88" customFormat="1" x14ac:dyDescent="0.25">
      <c r="H54" s="15"/>
      <c r="J54" s="254"/>
      <c r="K54" s="254"/>
      <c r="L54" s="255"/>
    </row>
    <row r="55" spans="3:15" hidden="1" x14ac:dyDescent="0.25">
      <c r="C55" s="104"/>
      <c r="D55" s="20"/>
      <c r="E55" s="88"/>
      <c r="F55" s="88"/>
      <c r="G55" s="88"/>
      <c r="H55" s="15"/>
      <c r="I55" s="88"/>
      <c r="J55" s="256"/>
      <c r="K55" s="256"/>
      <c r="L55" s="257"/>
    </row>
    <row r="56" spans="3:15" ht="17.25" customHeight="1" x14ac:dyDescent="0.25">
      <c r="C56" s="16"/>
      <c r="D56" s="16"/>
      <c r="E56" s="88"/>
      <c r="F56" s="88"/>
      <c r="G56" s="88"/>
      <c r="H56" s="219"/>
      <c r="I56" s="88"/>
      <c r="J56" s="491"/>
      <c r="K56" s="256"/>
      <c r="L56" s="257" t="s">
        <v>25</v>
      </c>
    </row>
    <row r="57" spans="3:15" x14ac:dyDescent="0.25">
      <c r="C57" s="87" t="s">
        <v>336</v>
      </c>
      <c r="D57" s="87"/>
      <c r="E57" s="4"/>
      <c r="F57" s="8"/>
      <c r="G57" s="8"/>
      <c r="H57" s="8"/>
      <c r="I57" s="8"/>
      <c r="J57" s="544" t="s">
        <v>495</v>
      </c>
      <c r="K57" s="320"/>
      <c r="L57" s="320"/>
    </row>
    <row r="58" spans="3:15" x14ac:dyDescent="0.25">
      <c r="C58" s="281" t="s">
        <v>556</v>
      </c>
      <c r="D58" s="87"/>
      <c r="E58" s="87"/>
      <c r="F58" s="7"/>
      <c r="G58" s="7"/>
      <c r="H58" s="7"/>
      <c r="I58" s="7"/>
      <c r="J58" s="320" t="s">
        <v>344</v>
      </c>
      <c r="K58" s="320"/>
      <c r="L58" s="320"/>
    </row>
    <row r="59" spans="3:15" x14ac:dyDescent="0.25">
      <c r="C59" s="87"/>
      <c r="D59" s="87"/>
      <c r="E59" s="87"/>
      <c r="F59" s="2"/>
      <c r="G59" s="2"/>
      <c r="H59" s="2"/>
      <c r="I59" s="2"/>
      <c r="J59" s="320" t="s">
        <v>553</v>
      </c>
      <c r="K59" s="320"/>
      <c r="L59" s="320"/>
      <c r="M59" s="1"/>
      <c r="N59" s="1"/>
    </row>
    <row r="60" spans="3:15" x14ac:dyDescent="0.25">
      <c r="C60" s="87"/>
      <c r="D60" s="87"/>
      <c r="E60" s="87"/>
      <c r="F60" s="2"/>
      <c r="G60" s="2"/>
      <c r="H60" s="2"/>
      <c r="I60" s="2"/>
      <c r="J60" s="492" t="s">
        <v>507</v>
      </c>
      <c r="K60" s="320"/>
      <c r="L60" s="320"/>
      <c r="N60" s="1"/>
    </row>
  </sheetData>
  <mergeCells count="10">
    <mergeCell ref="C43:L43"/>
    <mergeCell ref="C49:L49"/>
    <mergeCell ref="J52:L52"/>
    <mergeCell ref="J53:L53"/>
    <mergeCell ref="J6:L6"/>
    <mergeCell ref="C2:L2"/>
    <mergeCell ref="C3:L3"/>
    <mergeCell ref="H6:H7"/>
    <mergeCell ref="C4:L4"/>
    <mergeCell ref="C6:C7"/>
  </mergeCells>
  <phoneticPr fontId="2" type="noConversion"/>
  <printOptions horizontalCentered="1"/>
  <pageMargins left="1" right="0.6" top="1" bottom="1" header="0.118110236220472" footer="0.8"/>
  <pageSetup paperSize="9" firstPageNumber="5" orientation="portrait" r:id="rId1"/>
  <headerFooter>
    <oddFooter>&amp;C2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50"/>
  <sheetViews>
    <sheetView view="pageBreakPreview" topLeftCell="A20" zoomScaleNormal="100" zoomScaleSheetLayoutView="100" workbookViewId="0">
      <selection activeCell="E34" sqref="E34"/>
    </sheetView>
  </sheetViews>
  <sheetFormatPr defaultRowHeight="15.75" x14ac:dyDescent="0.25"/>
  <cols>
    <col min="1" max="1" width="38.875" style="88" customWidth="1"/>
    <col min="2" max="5" width="13.625" style="88" customWidth="1"/>
    <col min="6" max="6" width="13" style="88" customWidth="1"/>
    <col min="7" max="7" width="14.5" style="88" customWidth="1"/>
    <col min="8" max="8" width="0.5" style="88" customWidth="1"/>
    <col min="9" max="9" width="9" style="88"/>
    <col min="10" max="10" width="12.375" style="88" bestFit="1" customWidth="1"/>
    <col min="11" max="16384" width="9" style="88"/>
  </cols>
  <sheetData>
    <row r="1" spans="1:8" ht="27.75" customHeight="1" x14ac:dyDescent="0.3">
      <c r="A1" s="667" t="s">
        <v>299</v>
      </c>
      <c r="B1" s="667"/>
      <c r="C1" s="667"/>
      <c r="D1" s="667"/>
      <c r="E1" s="667"/>
      <c r="F1" s="87"/>
      <c r="G1" s="87"/>
      <c r="H1" s="87"/>
    </row>
    <row r="2" spans="1:8" ht="15.75" hidden="1" customHeight="1" x14ac:dyDescent="0.25">
      <c r="A2" s="165"/>
      <c r="B2" s="29"/>
      <c r="C2" s="29"/>
      <c r="D2" s="7"/>
      <c r="E2" s="7"/>
      <c r="F2" s="163"/>
      <c r="G2" s="163"/>
      <c r="H2" s="87"/>
    </row>
    <row r="3" spans="1:8" s="182" customFormat="1" ht="15.75" customHeight="1" x14ac:dyDescent="0.25">
      <c r="A3" s="668" t="s">
        <v>539</v>
      </c>
      <c r="B3" s="668"/>
      <c r="C3" s="668"/>
      <c r="D3" s="668"/>
      <c r="E3" s="668"/>
      <c r="F3" s="594"/>
      <c r="G3" s="594"/>
      <c r="H3" s="181"/>
    </row>
    <row r="4" spans="1:8" s="182" customFormat="1" ht="15.75" customHeight="1" x14ac:dyDescent="0.2">
      <c r="A4" s="669" t="s">
        <v>443</v>
      </c>
      <c r="B4" s="669"/>
      <c r="C4" s="669"/>
      <c r="D4" s="669"/>
      <c r="E4" s="669"/>
      <c r="F4" s="595"/>
      <c r="G4" s="594"/>
      <c r="H4" s="181"/>
    </row>
    <row r="5" spans="1:8" s="182" customFormat="1" ht="12" customHeight="1" x14ac:dyDescent="0.2">
      <c r="A5" s="596"/>
      <c r="B5" s="596"/>
      <c r="C5" s="596"/>
      <c r="D5" s="189"/>
      <c r="E5" s="189"/>
      <c r="F5" s="595"/>
      <c r="G5" s="594"/>
      <c r="H5" s="181"/>
    </row>
    <row r="6" spans="1:8" s="182" customFormat="1" ht="28.5" x14ac:dyDescent="0.2">
      <c r="A6" s="587" t="s">
        <v>154</v>
      </c>
      <c r="B6" s="184" t="s">
        <v>547</v>
      </c>
      <c r="C6" s="600" t="s">
        <v>541</v>
      </c>
      <c r="D6" s="601" t="s">
        <v>542</v>
      </c>
      <c r="E6" s="602" t="s">
        <v>156</v>
      </c>
      <c r="F6" s="364"/>
      <c r="G6" s="364"/>
      <c r="H6" s="181"/>
    </row>
    <row r="7" spans="1:8" s="182" customFormat="1" ht="18" customHeight="1" x14ac:dyDescent="0.2">
      <c r="A7" s="604" t="s">
        <v>29</v>
      </c>
      <c r="B7" s="605">
        <v>200002000</v>
      </c>
      <c r="C7" s="606">
        <v>0</v>
      </c>
      <c r="D7" s="607">
        <v>6244104</v>
      </c>
      <c r="E7" s="607">
        <f>SUM(B7:D7)</f>
        <v>206246104</v>
      </c>
      <c r="F7" s="597"/>
      <c r="G7" s="175"/>
      <c r="H7" s="190"/>
    </row>
    <row r="8" spans="1:8" s="182" customFormat="1" ht="36.75" customHeight="1" x14ac:dyDescent="0.2">
      <c r="A8" s="603" t="s">
        <v>545</v>
      </c>
      <c r="B8" s="609">
        <v>0</v>
      </c>
      <c r="C8" s="608">
        <v>0</v>
      </c>
      <c r="D8" s="607">
        <f>IS!J36</f>
        <v>21368045.094412439</v>
      </c>
      <c r="E8" s="607">
        <f>SUM(B8:D8)</f>
        <v>21368045.094412439</v>
      </c>
      <c r="F8" s="597"/>
      <c r="G8" s="175"/>
      <c r="H8" s="190"/>
    </row>
    <row r="9" spans="1:8" s="182" customFormat="1" ht="28.5" x14ac:dyDescent="0.2">
      <c r="A9" s="603" t="s">
        <v>543</v>
      </c>
      <c r="B9" s="609">
        <v>0</v>
      </c>
      <c r="C9" s="608">
        <v>0</v>
      </c>
      <c r="D9" s="607">
        <f>'Note 3-18'!J175</f>
        <v>-20000200</v>
      </c>
      <c r="E9" s="607">
        <f>SUM(B9:D9)</f>
        <v>-20000200</v>
      </c>
      <c r="F9" s="597"/>
      <c r="G9" s="175"/>
      <c r="H9" s="190"/>
    </row>
    <row r="10" spans="1:8" s="182" customFormat="1" ht="32.25" customHeight="1" x14ac:dyDescent="0.2">
      <c r="A10" s="603" t="s">
        <v>544</v>
      </c>
      <c r="B10" s="609">
        <v>0</v>
      </c>
      <c r="C10" s="608">
        <v>0</v>
      </c>
      <c r="D10" s="607">
        <v>-49500</v>
      </c>
      <c r="E10" s="607">
        <f>SUM(B10:D10)</f>
        <v>-49500</v>
      </c>
      <c r="F10" s="597"/>
      <c r="G10" s="175"/>
      <c r="H10" s="190"/>
    </row>
    <row r="11" spans="1:8" s="182" customFormat="1" ht="15" thickBot="1" x14ac:dyDescent="0.25">
      <c r="A11" s="179" t="s">
        <v>527</v>
      </c>
      <c r="B11" s="610">
        <f>SUM(B7:B10)</f>
        <v>200002000</v>
      </c>
      <c r="C11" s="610">
        <f>SUM(C7:C10)</f>
        <v>0</v>
      </c>
      <c r="D11" s="610">
        <f>SUM(D7:D10)</f>
        <v>7562449.0944124386</v>
      </c>
      <c r="E11" s="611">
        <f>SUM(E7:E10)</f>
        <v>207564449.09441245</v>
      </c>
      <c r="F11" s="597"/>
      <c r="G11" s="175"/>
      <c r="H11" s="190"/>
    </row>
    <row r="12" spans="1:8" s="182" customFormat="1" ht="15" thickTop="1" x14ac:dyDescent="0.2">
      <c r="A12" s="181"/>
      <c r="B12" s="221"/>
      <c r="C12" s="214"/>
      <c r="D12" s="189"/>
      <c r="E12" s="175"/>
      <c r="F12" s="175"/>
      <c r="G12" s="175"/>
      <c r="H12" s="190"/>
    </row>
    <row r="13" spans="1:8" s="182" customFormat="1" ht="16.5" x14ac:dyDescent="0.25">
      <c r="A13" s="668" t="s">
        <v>539</v>
      </c>
      <c r="B13" s="668"/>
      <c r="C13" s="668"/>
      <c r="D13" s="668"/>
      <c r="E13" s="668"/>
      <c r="F13" s="175"/>
      <c r="G13" s="175"/>
      <c r="H13" s="190"/>
    </row>
    <row r="14" spans="1:8" s="182" customFormat="1" ht="15.75" customHeight="1" x14ac:dyDescent="0.2">
      <c r="A14" s="669" t="s">
        <v>540</v>
      </c>
      <c r="B14" s="669"/>
      <c r="C14" s="669"/>
      <c r="D14" s="669"/>
      <c r="E14" s="669"/>
      <c r="F14" s="175"/>
      <c r="G14" s="175"/>
      <c r="H14" s="190"/>
    </row>
    <row r="15" spans="1:8" s="182" customFormat="1" ht="14.25" x14ac:dyDescent="0.2">
      <c r="A15" s="596"/>
      <c r="B15" s="596"/>
      <c r="C15" s="596"/>
      <c r="D15" s="189"/>
      <c r="E15" s="189"/>
      <c r="F15" s="175"/>
      <c r="G15" s="175"/>
      <c r="H15" s="190"/>
    </row>
    <row r="16" spans="1:8" s="182" customFormat="1" ht="28.5" x14ac:dyDescent="0.2">
      <c r="A16" s="587" t="s">
        <v>154</v>
      </c>
      <c r="B16" s="184" t="s">
        <v>155</v>
      </c>
      <c r="C16" s="600" t="s">
        <v>541</v>
      </c>
      <c r="D16" s="601" t="s">
        <v>542</v>
      </c>
      <c r="E16" s="602" t="s">
        <v>156</v>
      </c>
      <c r="F16" s="175"/>
      <c r="G16" s="175"/>
      <c r="H16" s="190"/>
    </row>
    <row r="17" spans="1:10" s="182" customFormat="1" ht="14.25" x14ac:dyDescent="0.2">
      <c r="A17" s="612" t="s">
        <v>29</v>
      </c>
      <c r="B17" s="169">
        <v>200002000</v>
      </c>
      <c r="C17" s="166">
        <v>0</v>
      </c>
      <c r="D17" s="170">
        <v>-9499999</v>
      </c>
      <c r="E17" s="171">
        <f>SUM(B17:D17)</f>
        <v>190502001</v>
      </c>
      <c r="F17" s="597"/>
      <c r="G17" s="175"/>
      <c r="H17" s="190"/>
    </row>
    <row r="18" spans="1:10" s="182" customFormat="1" ht="37.5" customHeight="1" x14ac:dyDescent="0.2">
      <c r="A18" s="612" t="s">
        <v>545</v>
      </c>
      <c r="B18" s="609">
        <v>0</v>
      </c>
      <c r="C18" s="608">
        <v>0</v>
      </c>
      <c r="D18" s="607">
        <f>IS!L36</f>
        <v>20560798</v>
      </c>
      <c r="E18" s="607">
        <f>SUM(D18)</f>
        <v>20560798</v>
      </c>
      <c r="F18" s="597"/>
      <c r="G18" s="175"/>
      <c r="H18" s="190"/>
    </row>
    <row r="19" spans="1:10" s="182" customFormat="1" ht="31.5" customHeight="1" x14ac:dyDescent="0.2">
      <c r="A19" s="612" t="s">
        <v>543</v>
      </c>
      <c r="B19" s="609">
        <v>0</v>
      </c>
      <c r="C19" s="608">
        <v>0</v>
      </c>
      <c r="D19" s="607">
        <v>-5476950</v>
      </c>
      <c r="E19" s="607">
        <f>SUM(D19)</f>
        <v>-5476950</v>
      </c>
      <c r="F19" s="597"/>
      <c r="G19" s="175"/>
      <c r="H19" s="190"/>
    </row>
    <row r="20" spans="1:10" s="182" customFormat="1" ht="18" customHeight="1" x14ac:dyDescent="0.2">
      <c r="A20" s="612" t="s">
        <v>508</v>
      </c>
      <c r="B20" s="609">
        <v>0</v>
      </c>
      <c r="C20" s="608">
        <v>0</v>
      </c>
      <c r="D20" s="607">
        <v>-34500</v>
      </c>
      <c r="E20" s="607">
        <f>SUM(D20)</f>
        <v>-34500</v>
      </c>
      <c r="F20" s="597"/>
      <c r="G20" s="175"/>
      <c r="H20" s="190"/>
    </row>
    <row r="21" spans="1:10" s="182" customFormat="1" ht="29.25" customHeight="1" x14ac:dyDescent="0.2">
      <c r="A21" s="612" t="s">
        <v>544</v>
      </c>
      <c r="B21" s="609">
        <v>0</v>
      </c>
      <c r="C21" s="608">
        <v>0</v>
      </c>
      <c r="D21" s="607">
        <v>658201</v>
      </c>
      <c r="E21" s="607">
        <f>SUM(D21)</f>
        <v>658201</v>
      </c>
      <c r="F21" s="597"/>
      <c r="G21" s="175"/>
      <c r="H21" s="190"/>
    </row>
    <row r="22" spans="1:10" s="182" customFormat="1" ht="34.5" customHeight="1" x14ac:dyDescent="0.2">
      <c r="A22" s="612" t="s">
        <v>546</v>
      </c>
      <c r="B22" s="609">
        <v>0</v>
      </c>
      <c r="C22" s="608">
        <v>0</v>
      </c>
      <c r="D22" s="607">
        <v>36554</v>
      </c>
      <c r="E22" s="607">
        <f>SUM(D22)</f>
        <v>36554</v>
      </c>
      <c r="F22" s="597"/>
      <c r="G22" s="175"/>
      <c r="H22" s="190"/>
    </row>
    <row r="23" spans="1:10" s="182" customFormat="1" ht="14.25" x14ac:dyDescent="0.2">
      <c r="A23" s="179" t="s">
        <v>389</v>
      </c>
      <c r="B23" s="173">
        <f>SUM(B17:B22)</f>
        <v>200002000</v>
      </c>
      <c r="C23" s="173">
        <f>SUM(C17:C22)</f>
        <v>0</v>
      </c>
      <c r="D23" s="173">
        <f>SUM(D17:D22)</f>
        <v>6244104</v>
      </c>
      <c r="E23" s="174">
        <f>SUM(E17:E22)</f>
        <v>206246104</v>
      </c>
      <c r="F23" s="597"/>
      <c r="G23" s="175"/>
      <c r="H23" s="190"/>
    </row>
    <row r="24" spans="1:10" s="182" customFormat="1" ht="14.25" x14ac:dyDescent="0.2">
      <c r="A24" s="181"/>
      <c r="B24" s="221"/>
      <c r="C24" s="214"/>
      <c r="D24" s="189"/>
      <c r="E24" s="175"/>
      <c r="F24" s="175"/>
      <c r="G24" s="175"/>
      <c r="H24" s="190"/>
    </row>
    <row r="25" spans="1:10" s="182" customFormat="1" ht="16.5" customHeight="1" x14ac:dyDescent="0.2">
      <c r="A25" s="648" t="s">
        <v>530</v>
      </c>
      <c r="B25" s="648"/>
      <c r="C25" s="648"/>
      <c r="D25" s="648"/>
      <c r="E25" s="648"/>
      <c r="F25" s="175"/>
      <c r="G25" s="175"/>
      <c r="H25" s="190"/>
    </row>
    <row r="26" spans="1:10" s="182" customFormat="1" ht="14.25" x14ac:dyDescent="0.2">
      <c r="A26" s="181"/>
      <c r="B26" s="221"/>
      <c r="C26" s="214"/>
      <c r="D26" s="189"/>
      <c r="E26" s="175"/>
      <c r="F26" s="175"/>
      <c r="G26" s="175"/>
      <c r="H26" s="190"/>
    </row>
    <row r="27" spans="1:10" s="182" customFormat="1" ht="14.25" x14ac:dyDescent="0.2">
      <c r="A27" s="181"/>
      <c r="B27" s="221"/>
      <c r="C27" s="214"/>
      <c r="D27" s="189"/>
      <c r="E27" s="175"/>
      <c r="F27" s="175"/>
      <c r="G27" s="175"/>
      <c r="H27" s="190"/>
    </row>
    <row r="28" spans="1:10" s="182" customFormat="1" ht="15.75" customHeight="1" x14ac:dyDescent="0.2">
      <c r="A28" s="218"/>
      <c r="B28" s="218"/>
      <c r="C28" s="218"/>
      <c r="D28" s="218"/>
      <c r="E28" s="218"/>
      <c r="F28" s="218"/>
      <c r="G28" s="218"/>
      <c r="H28" s="218"/>
      <c r="I28" s="218"/>
      <c r="J28" s="218"/>
    </row>
    <row r="29" spans="1:10" s="182" customFormat="1" ht="15.75" customHeight="1" x14ac:dyDescent="0.2">
      <c r="A29" s="125" t="s">
        <v>558</v>
      </c>
      <c r="B29" s="640" t="s">
        <v>555</v>
      </c>
      <c r="C29" s="577"/>
      <c r="D29" s="125"/>
      <c r="E29" s="125" t="s">
        <v>555</v>
      </c>
      <c r="F29" s="125"/>
      <c r="G29" s="125"/>
      <c r="H29" s="125"/>
      <c r="I29" s="125"/>
      <c r="J29" s="125"/>
    </row>
    <row r="30" spans="1:10" s="182" customFormat="1" ht="15.75" customHeight="1" x14ac:dyDescent="0.2">
      <c r="A30" s="672" t="s">
        <v>550</v>
      </c>
      <c r="B30" s="672"/>
      <c r="C30" s="672"/>
      <c r="D30" s="672"/>
      <c r="E30" s="672"/>
      <c r="F30" s="574"/>
      <c r="G30" s="574"/>
      <c r="H30" s="574"/>
      <c r="I30" s="574"/>
      <c r="J30" s="574"/>
    </row>
    <row r="31" spans="1:10" s="182" customFormat="1" ht="15.75" customHeight="1" x14ac:dyDescent="0.2">
      <c r="A31" s="574"/>
      <c r="B31" s="574"/>
      <c r="C31" s="574"/>
      <c r="D31" s="574"/>
      <c r="E31" s="574"/>
      <c r="F31" s="574"/>
      <c r="G31" s="574"/>
      <c r="H31" s="574"/>
      <c r="I31" s="574"/>
      <c r="J31" s="574"/>
    </row>
    <row r="32" spans="1:10" s="182" customFormat="1" ht="15.95" customHeight="1" x14ac:dyDescent="0.2">
      <c r="A32" s="588"/>
      <c r="C32" s="125"/>
      <c r="D32" s="212"/>
      <c r="E32" s="571"/>
      <c r="F32" s="212"/>
    </row>
    <row r="33" spans="1:10" s="182" customFormat="1" ht="15.95" customHeight="1" x14ac:dyDescent="0.2">
      <c r="B33" s="209"/>
      <c r="C33" s="209"/>
      <c r="D33" s="209"/>
      <c r="E33" s="209"/>
      <c r="F33" s="209"/>
      <c r="G33" s="209"/>
      <c r="H33" s="209"/>
      <c r="I33" s="209"/>
      <c r="J33" s="209"/>
    </row>
    <row r="34" spans="1:10" s="182" customFormat="1" ht="15.75" customHeight="1" x14ac:dyDescent="0.2">
      <c r="A34" s="181" t="s">
        <v>336</v>
      </c>
      <c r="B34" s="598"/>
      <c r="C34" s="598"/>
      <c r="D34" s="343"/>
      <c r="E34" s="343"/>
      <c r="F34" s="364"/>
      <c r="G34" s="364"/>
      <c r="H34" s="181"/>
    </row>
    <row r="35" spans="1:10" s="182" customFormat="1" ht="15.75" customHeight="1" x14ac:dyDescent="0.2">
      <c r="A35" s="281" t="s">
        <v>556</v>
      </c>
      <c r="B35" s="598"/>
      <c r="C35" s="599"/>
      <c r="D35" s="343"/>
      <c r="E35" s="343"/>
      <c r="F35" s="364"/>
      <c r="G35" s="364"/>
      <c r="H35" s="181"/>
    </row>
    <row r="36" spans="1:10" s="182" customFormat="1" ht="15.75" customHeight="1" x14ac:dyDescent="0.2">
      <c r="A36" s="598"/>
      <c r="B36" s="598"/>
      <c r="C36" s="598"/>
      <c r="D36" s="343"/>
      <c r="E36" s="343"/>
      <c r="F36" s="364"/>
      <c r="G36" s="364"/>
      <c r="H36" s="181"/>
    </row>
    <row r="37" spans="1:10" ht="15.75" customHeight="1" x14ac:dyDescent="0.25">
      <c r="A37" s="109"/>
      <c r="B37" s="109"/>
      <c r="C37" s="177"/>
      <c r="D37" s="122"/>
      <c r="E37" s="122"/>
      <c r="F37" s="129"/>
      <c r="G37" s="129"/>
      <c r="H37" s="87"/>
    </row>
    <row r="38" spans="1:10" ht="15.75" customHeight="1" x14ac:dyDescent="0.25">
      <c r="A38" s="109"/>
      <c r="B38" s="109"/>
      <c r="C38" s="109"/>
      <c r="D38" s="122"/>
      <c r="E38" s="122"/>
      <c r="F38" s="129"/>
      <c r="G38" s="129"/>
      <c r="H38" s="87"/>
    </row>
    <row r="39" spans="1:10" x14ac:dyDescent="0.25">
      <c r="A39" s="87"/>
      <c r="B39" s="87"/>
      <c r="C39" s="181"/>
      <c r="D39" s="8"/>
      <c r="E39" s="8"/>
      <c r="F39" s="8"/>
      <c r="G39" s="8"/>
      <c r="H39" s="7"/>
    </row>
    <row r="40" spans="1:10" ht="11.25" customHeight="1" x14ac:dyDescent="0.25">
      <c r="A40" s="112"/>
      <c r="B40" s="112"/>
      <c r="C40" s="112"/>
      <c r="D40" s="112"/>
      <c r="E40" s="112"/>
      <c r="F40" s="112"/>
      <c r="G40" s="112"/>
      <c r="H40" s="112"/>
    </row>
    <row r="41" spans="1:10" x14ac:dyDescent="0.25">
      <c r="A41" s="112"/>
      <c r="B41" s="112"/>
      <c r="C41" s="112"/>
      <c r="D41" s="112"/>
      <c r="E41" s="112"/>
      <c r="F41" s="112"/>
      <c r="G41" s="112"/>
      <c r="H41" s="112"/>
    </row>
    <row r="42" spans="1:10" x14ac:dyDescent="0.25">
      <c r="A42" s="112"/>
      <c r="B42" s="112"/>
      <c r="C42" s="112"/>
      <c r="D42" s="112"/>
      <c r="E42" s="112"/>
      <c r="F42" s="162"/>
      <c r="G42" s="105"/>
      <c r="H42" s="112"/>
    </row>
    <row r="43" spans="1:10" x14ac:dyDescent="0.25">
      <c r="A43" s="14"/>
      <c r="B43" s="14"/>
      <c r="C43" s="14"/>
      <c r="D43" s="87"/>
      <c r="E43" s="87"/>
      <c r="F43" s="671"/>
      <c r="G43" s="671"/>
      <c r="H43" s="110"/>
    </row>
    <row r="44" spans="1:10" x14ac:dyDescent="0.25">
      <c r="A44" s="104"/>
      <c r="B44" s="104"/>
      <c r="C44" s="104"/>
      <c r="D44" s="87"/>
      <c r="E44" s="87"/>
      <c r="F44" s="670"/>
      <c r="G44" s="670"/>
      <c r="H44" s="29"/>
    </row>
    <row r="45" spans="1:10" x14ac:dyDescent="0.25">
      <c r="A45" s="87"/>
      <c r="B45" s="87"/>
      <c r="C45" s="87"/>
      <c r="D45" s="87"/>
      <c r="E45" s="7"/>
      <c r="F45" s="7"/>
      <c r="G45" s="7"/>
      <c r="H45" s="7"/>
    </row>
    <row r="46" spans="1:10" x14ac:dyDescent="0.25">
      <c r="A46" s="87"/>
      <c r="B46" s="87"/>
      <c r="C46" s="87"/>
      <c r="D46" s="87"/>
      <c r="E46" s="87"/>
      <c r="F46" s="87"/>
      <c r="G46" s="87"/>
      <c r="H46" s="87"/>
      <c r="I46" s="87"/>
    </row>
    <row r="47" spans="1:10" x14ac:dyDescent="0.25">
      <c r="A47" s="87"/>
      <c r="B47" s="87"/>
      <c r="C47" s="87"/>
      <c r="D47" s="87"/>
      <c r="E47" s="87"/>
      <c r="F47" s="87"/>
      <c r="G47" s="87"/>
      <c r="H47" s="87"/>
      <c r="I47" s="87"/>
    </row>
    <row r="48" spans="1:10" x14ac:dyDescent="0.25">
      <c r="A48" s="19"/>
      <c r="B48" s="19"/>
      <c r="C48" s="19"/>
      <c r="D48" s="19"/>
      <c r="E48" s="19"/>
      <c r="F48" s="19"/>
      <c r="G48" s="19"/>
      <c r="H48" s="19"/>
      <c r="I48" s="26"/>
    </row>
    <row r="49" spans="1:10" x14ac:dyDescent="0.25">
      <c r="A49" s="19"/>
      <c r="B49" s="19"/>
      <c r="C49" s="19"/>
      <c r="D49" s="19"/>
      <c r="E49" s="19"/>
      <c r="F49" s="19"/>
      <c r="G49" s="164"/>
      <c r="H49" s="164"/>
      <c r="I49" s="27"/>
      <c r="J49" s="27"/>
    </row>
    <row r="50" spans="1:10" x14ac:dyDescent="0.25">
      <c r="A50" s="19"/>
      <c r="B50" s="19"/>
      <c r="C50" s="19"/>
      <c r="D50" s="19"/>
      <c r="E50" s="19"/>
      <c r="F50" s="19"/>
      <c r="G50" s="19"/>
      <c r="H50" s="19"/>
      <c r="I50" s="26"/>
      <c r="J50" s="26"/>
    </row>
  </sheetData>
  <mergeCells count="9">
    <mergeCell ref="A1:E1"/>
    <mergeCell ref="A25:E25"/>
    <mergeCell ref="A13:E13"/>
    <mergeCell ref="A14:E14"/>
    <mergeCell ref="F44:G44"/>
    <mergeCell ref="F43:G43"/>
    <mergeCell ref="A30:E30"/>
    <mergeCell ref="A4:E4"/>
    <mergeCell ref="A3:E3"/>
  </mergeCells>
  <phoneticPr fontId="0" type="noConversion"/>
  <printOptions horizontalCentered="1"/>
  <pageMargins left="0.9" right="0.6" top="1" bottom="1" header="0.118110236220472" footer="0.8"/>
  <pageSetup paperSize="9" scale="86" firstPageNumber="6" orientation="portrait" r:id="rId1"/>
  <headerFooter>
    <oddFooter>&amp;C3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L160"/>
  <sheetViews>
    <sheetView view="pageBreakPreview" topLeftCell="A13" zoomScaleNormal="85" zoomScaleSheetLayoutView="100" workbookViewId="0">
      <selection activeCell="G33" sqref="G33"/>
    </sheetView>
  </sheetViews>
  <sheetFormatPr defaultRowHeight="15.75" x14ac:dyDescent="0.25"/>
  <cols>
    <col min="1" max="1" width="1" style="88" customWidth="1"/>
    <col min="2" max="2" width="54.75" style="88" customWidth="1"/>
    <col min="3" max="3" width="0.25" style="88" hidden="1" customWidth="1"/>
    <col min="4" max="4" width="1.375" style="88" customWidth="1"/>
    <col min="5" max="5" width="14.625" style="88" customWidth="1"/>
    <col min="6" max="6" width="0.75" style="88" customWidth="1"/>
    <col min="7" max="7" width="14.625" style="88" customWidth="1"/>
    <col min="8" max="8" width="1.375" style="88" customWidth="1"/>
    <col min="9" max="9" width="17.875" style="88" customWidth="1"/>
    <col min="10" max="10" width="12.5" style="88" customWidth="1"/>
    <col min="11" max="11" width="12.375" style="88" customWidth="1"/>
    <col min="12" max="12" width="12.5" style="88" customWidth="1"/>
    <col min="13" max="13" width="10.5" style="88" customWidth="1"/>
    <col min="14" max="14" width="10.375" style="88" customWidth="1"/>
    <col min="15" max="16384" width="9" style="88"/>
  </cols>
  <sheetData>
    <row r="1" spans="2:12" ht="18" x14ac:dyDescent="0.25">
      <c r="B1" s="651" t="str">
        <f>+IS!C2</f>
        <v>RAHIMA FOOD CORPORATION LTD.</v>
      </c>
      <c r="C1" s="651"/>
      <c r="D1" s="651"/>
      <c r="E1" s="651"/>
      <c r="F1" s="651"/>
      <c r="G1" s="651"/>
      <c r="H1" s="651"/>
    </row>
    <row r="2" spans="2:12" ht="18" x14ac:dyDescent="0.25">
      <c r="B2" s="651" t="s">
        <v>93</v>
      </c>
      <c r="C2" s="651"/>
      <c r="D2" s="651"/>
      <c r="E2" s="651"/>
      <c r="F2" s="651"/>
      <c r="G2" s="651"/>
      <c r="H2" s="651"/>
    </row>
    <row r="3" spans="2:12" x14ac:dyDescent="0.25">
      <c r="B3" s="652" t="str">
        <f>IS!C4</f>
        <v>For the year ended June 30, 2024</v>
      </c>
      <c r="C3" s="652"/>
      <c r="D3" s="652"/>
      <c r="E3" s="652"/>
      <c r="F3" s="652"/>
      <c r="G3" s="652"/>
      <c r="H3" s="652"/>
    </row>
    <row r="4" spans="2:12" ht="3.75" customHeight="1" x14ac:dyDescent="0.25"/>
    <row r="5" spans="2:12" x14ac:dyDescent="0.25">
      <c r="B5" s="661" t="s">
        <v>189</v>
      </c>
      <c r="C5" s="284"/>
      <c r="D5" s="87"/>
      <c r="E5" s="673" t="s">
        <v>86</v>
      </c>
      <c r="F5" s="674"/>
      <c r="G5" s="675"/>
    </row>
    <row r="6" spans="2:12" x14ac:dyDescent="0.25">
      <c r="B6" s="662"/>
      <c r="C6" s="285"/>
      <c r="D6" s="87"/>
      <c r="E6" s="287" t="s">
        <v>439</v>
      </c>
      <c r="G6" s="287" t="s">
        <v>348</v>
      </c>
      <c r="H6" s="25"/>
    </row>
    <row r="7" spans="2:12" ht="10.5" customHeight="1" x14ac:dyDescent="0.25">
      <c r="B7" s="118"/>
      <c r="C7" s="118"/>
    </row>
    <row r="8" spans="2:12" s="119" customFormat="1" ht="18.75" customHeight="1" x14ac:dyDescent="0.25">
      <c r="B8" s="120" t="s">
        <v>127</v>
      </c>
      <c r="C8" s="613"/>
      <c r="I8" s="130"/>
      <c r="J8" s="130"/>
      <c r="K8" s="130"/>
      <c r="L8" s="130"/>
    </row>
    <row r="9" spans="2:12" s="119" customFormat="1" ht="18.75" customHeight="1" x14ac:dyDescent="0.25">
      <c r="B9" s="119" t="s">
        <v>265</v>
      </c>
      <c r="E9" s="121">
        <v>143139131</v>
      </c>
      <c r="G9" s="121">
        <v>221317542</v>
      </c>
      <c r="H9" s="122"/>
      <c r="I9" s="122"/>
      <c r="J9" s="133"/>
      <c r="K9" s="130"/>
      <c r="L9" s="130"/>
    </row>
    <row r="10" spans="2:12" s="119" customFormat="1" ht="18.75" customHeight="1" x14ac:dyDescent="0.25">
      <c r="B10" s="119" t="s">
        <v>173</v>
      </c>
      <c r="E10" s="291">
        <v>-97640015</v>
      </c>
      <c r="G10" s="291">
        <v>-270656139</v>
      </c>
      <c r="H10" s="122"/>
      <c r="I10" s="133"/>
      <c r="J10" s="130"/>
      <c r="K10" s="130"/>
      <c r="L10" s="130"/>
    </row>
    <row r="11" spans="2:12" s="119" customFormat="1" ht="18.75" customHeight="1" x14ac:dyDescent="0.25">
      <c r="B11" s="354" t="s">
        <v>124</v>
      </c>
      <c r="E11" s="291">
        <v>-1749207</v>
      </c>
      <c r="G11" s="291">
        <v>-1016756</v>
      </c>
      <c r="H11" s="122"/>
      <c r="I11" s="122"/>
      <c r="J11" s="130"/>
      <c r="K11" s="130"/>
      <c r="L11" s="130"/>
    </row>
    <row r="12" spans="2:12" s="119" customFormat="1" ht="18.75" customHeight="1" x14ac:dyDescent="0.25">
      <c r="B12" s="120" t="s">
        <v>174</v>
      </c>
      <c r="C12" s="120"/>
      <c r="E12" s="617">
        <f>SUM(E9:E11)</f>
        <v>43749909</v>
      </c>
      <c r="G12" s="617">
        <f>SUM(G9:G11)</f>
        <v>-50355353</v>
      </c>
      <c r="H12" s="134"/>
      <c r="I12" s="133"/>
      <c r="J12" s="133"/>
      <c r="K12" s="133"/>
      <c r="L12" s="130"/>
    </row>
    <row r="13" spans="2:12" ht="18.75" customHeight="1" x14ac:dyDescent="0.4">
      <c r="B13" s="24"/>
      <c r="C13" s="24"/>
      <c r="G13" s="12"/>
      <c r="H13" s="8"/>
      <c r="I13" s="87"/>
      <c r="J13" s="87"/>
      <c r="K13" s="87"/>
      <c r="L13" s="87"/>
    </row>
    <row r="14" spans="2:12" s="119" customFormat="1" ht="18.75" customHeight="1" x14ac:dyDescent="0.25">
      <c r="B14" s="120" t="s">
        <v>123</v>
      </c>
      <c r="C14" s="613"/>
      <c r="G14" s="122"/>
      <c r="H14" s="122"/>
    </row>
    <row r="15" spans="2:12" s="119" customFormat="1" ht="18.75" customHeight="1" x14ac:dyDescent="0.25">
      <c r="B15" s="119" t="s">
        <v>125</v>
      </c>
      <c r="E15" s="618">
        <v>-18060</v>
      </c>
      <c r="G15" s="618">
        <v>-3513063</v>
      </c>
      <c r="H15" s="122"/>
      <c r="J15" s="124"/>
    </row>
    <row r="16" spans="2:12" s="119" customFormat="1" ht="18.75" customHeight="1" x14ac:dyDescent="0.25">
      <c r="B16" s="120" t="s">
        <v>177</v>
      </c>
      <c r="C16" s="120"/>
      <c r="D16" s="120"/>
      <c r="E16" s="617">
        <f>SUM(E15:E15)</f>
        <v>-18060</v>
      </c>
      <c r="F16" s="120"/>
      <c r="G16" s="617">
        <f>SUM(G15:G15)</f>
        <v>-3513063</v>
      </c>
      <c r="H16" s="134"/>
    </row>
    <row r="17" spans="2:11" s="119" customFormat="1" ht="18.75" customHeight="1" x14ac:dyDescent="0.25">
      <c r="B17" s="120"/>
      <c r="C17" s="120"/>
      <c r="D17" s="120"/>
      <c r="E17" s="120"/>
      <c r="F17" s="120"/>
      <c r="G17" s="503"/>
      <c r="H17" s="134"/>
    </row>
    <row r="18" spans="2:11" s="119" customFormat="1" ht="18.75" customHeight="1" x14ac:dyDescent="0.25">
      <c r="B18" s="120" t="s">
        <v>126</v>
      </c>
      <c r="C18" s="613"/>
      <c r="G18" s="122"/>
      <c r="H18" s="427"/>
    </row>
    <row r="19" spans="2:11" s="119" customFormat="1" ht="18.75" customHeight="1" x14ac:dyDescent="0.25">
      <c r="B19" s="119" t="s">
        <v>452</v>
      </c>
      <c r="E19" s="121">
        <v>-23881431</v>
      </c>
      <c r="G19" s="121">
        <v>25738082</v>
      </c>
      <c r="H19" s="122"/>
    </row>
    <row r="20" spans="2:11" s="119" customFormat="1" ht="18.75" customHeight="1" x14ac:dyDescent="0.25">
      <c r="B20" s="119" t="s">
        <v>284</v>
      </c>
      <c r="E20" s="291">
        <v>221055</v>
      </c>
      <c r="G20" s="291">
        <v>61824</v>
      </c>
      <c r="H20" s="122"/>
    </row>
    <row r="21" spans="2:11" s="119" customFormat="1" ht="18.75" customHeight="1" x14ac:dyDescent="0.25">
      <c r="B21" s="119" t="s">
        <v>267</v>
      </c>
      <c r="E21" s="292">
        <v>-364093</v>
      </c>
      <c r="G21" s="292">
        <v>0</v>
      </c>
      <c r="H21" s="122"/>
      <c r="J21" s="124"/>
    </row>
    <row r="22" spans="2:11" s="119" customFormat="1" ht="18.75" customHeight="1" x14ac:dyDescent="0.25">
      <c r="B22" s="119" t="s">
        <v>160</v>
      </c>
      <c r="E22" s="294">
        <v>-17092081</v>
      </c>
      <c r="G22" s="294">
        <v>-5328967</v>
      </c>
      <c r="H22" s="295"/>
    </row>
    <row r="23" spans="2:11" s="119" customFormat="1" ht="18.75" customHeight="1" x14ac:dyDescent="0.25">
      <c r="B23" s="120" t="s">
        <v>178</v>
      </c>
      <c r="C23" s="120"/>
      <c r="D23" s="120"/>
      <c r="E23" s="617">
        <f>SUM(E19:E22)</f>
        <v>-41116550</v>
      </c>
      <c r="F23" s="120"/>
      <c r="G23" s="617">
        <f>SUM(G19:G22)</f>
        <v>20470939</v>
      </c>
      <c r="H23" s="503"/>
      <c r="I23" s="124"/>
      <c r="J23" s="124"/>
    </row>
    <row r="24" spans="2:11" s="119" customFormat="1" ht="18.75" customHeight="1" x14ac:dyDescent="0.25">
      <c r="G24" s="614"/>
      <c r="H24" s="614"/>
    </row>
    <row r="25" spans="2:11" s="119" customFormat="1" ht="18.75" customHeight="1" x14ac:dyDescent="0.25">
      <c r="B25" s="135" t="s">
        <v>128</v>
      </c>
      <c r="C25" s="135"/>
      <c r="D25" s="120"/>
      <c r="E25" s="615">
        <f>E12+E16+E23</f>
        <v>2615299</v>
      </c>
      <c r="F25" s="120"/>
      <c r="G25" s="615">
        <f>G12+G16+G23</f>
        <v>-33397477</v>
      </c>
      <c r="H25" s="134"/>
      <c r="I25" s="124"/>
      <c r="J25" s="124"/>
      <c r="K25" s="124"/>
    </row>
    <row r="26" spans="2:11" s="119" customFormat="1" ht="18.75" customHeight="1" x14ac:dyDescent="0.25">
      <c r="B26" s="119" t="s">
        <v>175</v>
      </c>
      <c r="E26" s="616">
        <v>19462442</v>
      </c>
      <c r="G26" s="616">
        <v>52859919</v>
      </c>
      <c r="H26" s="503"/>
      <c r="I26" s="124"/>
    </row>
    <row r="27" spans="2:11" s="119" customFormat="1" ht="18.75" customHeight="1" thickBot="1" x14ac:dyDescent="0.3">
      <c r="B27" s="120" t="s">
        <v>176</v>
      </c>
      <c r="C27" s="120"/>
      <c r="D27" s="120"/>
      <c r="E27" s="498">
        <f>SUM(E25:E26)</f>
        <v>22077741</v>
      </c>
      <c r="F27" s="120"/>
      <c r="G27" s="498">
        <f>SUM(G25:G26)</f>
        <v>19462442</v>
      </c>
      <c r="H27" s="503"/>
      <c r="I27" s="124">
        <f>E27-FS!I20</f>
        <v>0</v>
      </c>
      <c r="J27" s="124"/>
    </row>
    <row r="28" spans="2:11" ht="18.75" customHeight="1" thickTop="1" x14ac:dyDescent="0.25"/>
    <row r="29" spans="2:11" ht="18.75" customHeight="1" thickBot="1" x14ac:dyDescent="0.3">
      <c r="B29" s="24" t="s">
        <v>423</v>
      </c>
      <c r="C29" s="24"/>
      <c r="D29" s="24"/>
      <c r="E29" s="619">
        <f>'Note 19-37'!G165</f>
        <v>2.1874735752642476</v>
      </c>
      <c r="F29" s="24"/>
      <c r="G29" s="620">
        <f>'Note 19-37'!K165</f>
        <v>-2.5177424725752742</v>
      </c>
      <c r="H29" s="24"/>
    </row>
    <row r="30" spans="2:11" ht="12" customHeight="1" thickTop="1" x14ac:dyDescent="0.25">
      <c r="B30" s="24"/>
      <c r="C30" s="24"/>
      <c r="D30" s="24"/>
      <c r="E30" s="24"/>
      <c r="F30" s="24"/>
      <c r="G30" s="297"/>
      <c r="H30" s="24"/>
    </row>
    <row r="31" spans="2:11" ht="24" customHeight="1" x14ac:dyDescent="0.25">
      <c r="B31" s="680" t="s">
        <v>531</v>
      </c>
      <c r="C31" s="680"/>
      <c r="D31" s="680"/>
      <c r="E31" s="680"/>
      <c r="F31" s="680"/>
      <c r="G31" s="680"/>
      <c r="H31" s="24"/>
    </row>
    <row r="32" spans="2:11" ht="12" customHeight="1" x14ac:dyDescent="0.25">
      <c r="C32" s="24"/>
      <c r="D32" s="24"/>
      <c r="E32" s="24"/>
      <c r="F32" s="24"/>
      <c r="G32" s="297"/>
      <c r="H32" s="24"/>
    </row>
    <row r="33" spans="2:8" s="87" customFormat="1" x14ac:dyDescent="0.25">
      <c r="B33" s="238"/>
      <c r="C33" s="238"/>
      <c r="D33" s="238"/>
      <c r="E33" s="238"/>
      <c r="F33" s="238"/>
      <c r="G33" s="238"/>
      <c r="H33" s="238"/>
    </row>
    <row r="34" spans="2:8" s="87" customFormat="1" x14ac:dyDescent="0.25">
      <c r="B34" s="238"/>
      <c r="C34" s="238"/>
      <c r="D34" s="238"/>
      <c r="E34" s="238"/>
      <c r="F34" s="238"/>
      <c r="G34" s="238"/>
      <c r="H34" s="238"/>
    </row>
    <row r="35" spans="2:8" s="87" customFormat="1" x14ac:dyDescent="0.25">
      <c r="B35" s="490" t="s">
        <v>559</v>
      </c>
      <c r="C35" s="238"/>
      <c r="D35" s="238"/>
      <c r="E35" s="238"/>
      <c r="F35" s="238"/>
      <c r="G35" s="238" t="s">
        <v>555</v>
      </c>
      <c r="H35" s="238"/>
    </row>
    <row r="36" spans="2:8" x14ac:dyDescent="0.25">
      <c r="B36" s="676" t="s">
        <v>560</v>
      </c>
      <c r="C36" s="676"/>
      <c r="D36" s="676"/>
      <c r="E36" s="676"/>
      <c r="F36" s="676"/>
      <c r="G36" s="676"/>
      <c r="H36" s="676"/>
    </row>
    <row r="37" spans="2:8" x14ac:dyDescent="0.25">
      <c r="B37" s="560"/>
      <c r="C37" s="560"/>
      <c r="D37" s="560"/>
      <c r="E37" s="560"/>
      <c r="F37" s="560"/>
      <c r="G37" s="560"/>
      <c r="H37" s="560"/>
    </row>
    <row r="38" spans="2:8" x14ac:dyDescent="0.25">
      <c r="B38" s="561" t="s">
        <v>336</v>
      </c>
      <c r="C38" s="560"/>
      <c r="D38" s="560"/>
      <c r="E38" s="560"/>
      <c r="F38" s="560"/>
      <c r="G38" s="560"/>
      <c r="H38" s="560"/>
    </row>
    <row r="39" spans="2:8" s="87" customFormat="1" ht="15.75" customHeight="1" x14ac:dyDescent="0.25">
      <c r="B39" s="281" t="s">
        <v>556</v>
      </c>
      <c r="C39" s="238"/>
      <c r="D39" s="238"/>
      <c r="E39" s="238"/>
      <c r="F39" s="238"/>
      <c r="G39" s="238"/>
      <c r="H39" s="238"/>
    </row>
    <row r="40" spans="2:8" s="87" customFormat="1" x14ac:dyDescent="0.25">
      <c r="B40" s="561"/>
      <c r="C40" s="232"/>
      <c r="D40" s="232"/>
      <c r="E40" s="232"/>
      <c r="F40" s="232"/>
      <c r="G40" s="232"/>
      <c r="H40" s="232"/>
    </row>
    <row r="41" spans="2:8" s="87" customFormat="1" x14ac:dyDescent="0.25">
      <c r="B41" s="238"/>
      <c r="C41" s="238"/>
      <c r="D41" s="238"/>
      <c r="E41" s="238"/>
      <c r="F41" s="238"/>
      <c r="G41" s="238"/>
      <c r="H41" s="238"/>
    </row>
    <row r="42" spans="2:8" x14ac:dyDescent="0.25">
      <c r="E42" s="112"/>
      <c r="F42" s="112"/>
      <c r="G42" s="112"/>
    </row>
    <row r="43" spans="2:8" x14ac:dyDescent="0.25">
      <c r="B43" s="14"/>
      <c r="C43" s="14"/>
      <c r="E43" s="658"/>
      <c r="F43" s="658"/>
      <c r="G43" s="658"/>
      <c r="H43" s="21"/>
    </row>
    <row r="44" spans="2:8" x14ac:dyDescent="0.25">
      <c r="B44" s="104"/>
      <c r="C44" s="104"/>
      <c r="E44" s="687"/>
      <c r="F44" s="687"/>
      <c r="G44" s="687"/>
      <c r="H44" s="107"/>
    </row>
    <row r="45" spans="2:8" x14ac:dyDescent="0.25">
      <c r="B45" s="26"/>
      <c r="C45" s="26"/>
      <c r="D45" s="26"/>
      <c r="E45" s="26"/>
      <c r="F45" s="26"/>
      <c r="G45" s="26"/>
      <c r="H45" s="26"/>
    </row>
    <row r="46" spans="2:8" ht="15.75" hidden="1" customHeight="1" x14ac:dyDescent="0.25">
      <c r="B46" s="658" t="s">
        <v>93</v>
      </c>
      <c r="C46" s="658"/>
      <c r="D46" s="658"/>
      <c r="E46" s="658"/>
      <c r="F46" s="658"/>
      <c r="G46" s="658"/>
      <c r="H46" s="658"/>
    </row>
    <row r="47" spans="2:8" ht="15.75" hidden="1" customHeight="1" x14ac:dyDescent="0.25">
      <c r="B47" s="652" t="str">
        <f>IS!C58</f>
        <v>Dated: 27.10.2024</v>
      </c>
      <c r="C47" s="652"/>
      <c r="D47" s="652"/>
      <c r="E47" s="652"/>
      <c r="F47" s="652"/>
      <c r="G47" s="652"/>
      <c r="H47" s="652"/>
    </row>
    <row r="48" spans="2:8" ht="15.75" hidden="1" customHeight="1" x14ac:dyDescent="0.25"/>
    <row r="49" spans="2:8" ht="15.75" hidden="1" customHeight="1" x14ac:dyDescent="0.25">
      <c r="B49" s="681" t="s">
        <v>53</v>
      </c>
      <c r="C49" s="682"/>
      <c r="E49" s="673" t="s">
        <v>86</v>
      </c>
      <c r="F49" s="674"/>
      <c r="G49" s="675"/>
    </row>
    <row r="50" spans="2:8" ht="15.75" hidden="1" customHeight="1" x14ac:dyDescent="0.25">
      <c r="B50" s="683"/>
      <c r="C50" s="684"/>
      <c r="E50" s="287" t="s">
        <v>183</v>
      </c>
      <c r="G50" s="287" t="s">
        <v>165</v>
      </c>
      <c r="H50" s="25"/>
    </row>
    <row r="51" spans="2:8" hidden="1" x14ac:dyDescent="0.25">
      <c r="G51" s="89"/>
    </row>
    <row r="52" spans="2:8" hidden="1" x14ac:dyDescent="0.25">
      <c r="G52" s="90"/>
    </row>
    <row r="53" spans="2:8" ht="16.5" hidden="1" thickBot="1" x14ac:dyDescent="0.3">
      <c r="B53" s="24"/>
      <c r="C53" s="24"/>
      <c r="G53" s="298"/>
    </row>
    <row r="54" spans="2:8" hidden="1" x14ac:dyDescent="0.25">
      <c r="G54" s="290"/>
    </row>
    <row r="55" spans="2:8" hidden="1" x14ac:dyDescent="0.25">
      <c r="B55" s="24"/>
      <c r="C55" s="24"/>
      <c r="G55" s="290"/>
    </row>
    <row r="56" spans="2:8" hidden="1" x14ac:dyDescent="0.25">
      <c r="B56" s="24"/>
      <c r="C56" s="24"/>
      <c r="G56" s="290"/>
    </row>
    <row r="57" spans="2:8" hidden="1" x14ac:dyDescent="0.25">
      <c r="G57" s="288"/>
    </row>
    <row r="58" spans="2:8" hidden="1" x14ac:dyDescent="0.25">
      <c r="B58" s="299"/>
      <c r="C58" s="282"/>
      <c r="G58" s="89"/>
    </row>
    <row r="59" spans="2:8" hidden="1" x14ac:dyDescent="0.25">
      <c r="B59" s="300"/>
      <c r="C59" s="300"/>
      <c r="G59" s="89"/>
    </row>
    <row r="60" spans="2:8" hidden="1" x14ac:dyDescent="0.25">
      <c r="B60" s="300"/>
      <c r="C60" s="300"/>
      <c r="G60" s="89"/>
    </row>
    <row r="61" spans="2:8" hidden="1" x14ac:dyDescent="0.25">
      <c r="G61" s="89"/>
    </row>
    <row r="62" spans="2:8" hidden="1" x14ac:dyDescent="0.25">
      <c r="G62" s="89"/>
    </row>
    <row r="63" spans="2:8" hidden="1" x14ac:dyDescent="0.25">
      <c r="B63" s="87"/>
      <c r="C63" s="87"/>
      <c r="G63" s="89"/>
    </row>
    <row r="64" spans="2:8" hidden="1" x14ac:dyDescent="0.25">
      <c r="B64" s="87"/>
      <c r="C64" s="87"/>
      <c r="G64" s="89"/>
    </row>
    <row r="65" spans="2:7" hidden="1" x14ac:dyDescent="0.25">
      <c r="B65" s="301"/>
      <c r="C65" s="301"/>
      <c r="G65" s="89"/>
    </row>
    <row r="66" spans="2:7" hidden="1" x14ac:dyDescent="0.25">
      <c r="B66" s="301"/>
      <c r="C66" s="301"/>
      <c r="G66" s="89"/>
    </row>
    <row r="67" spans="2:7" hidden="1" x14ac:dyDescent="0.25">
      <c r="B67" s="87"/>
      <c r="C67" s="87"/>
      <c r="G67" s="89"/>
    </row>
    <row r="68" spans="2:7" hidden="1" x14ac:dyDescent="0.25">
      <c r="B68" s="87"/>
      <c r="C68" s="87"/>
      <c r="G68" s="90"/>
    </row>
    <row r="69" spans="2:7" ht="16.5" hidden="1" thickBot="1" x14ac:dyDescent="0.3">
      <c r="B69" s="24"/>
      <c r="C69" s="24"/>
      <c r="G69" s="298"/>
    </row>
    <row r="70" spans="2:7" hidden="1" x14ac:dyDescent="0.25">
      <c r="B70" s="24"/>
      <c r="C70" s="24"/>
      <c r="G70" s="290"/>
    </row>
    <row r="71" spans="2:7" hidden="1" x14ac:dyDescent="0.25">
      <c r="G71" s="288"/>
    </row>
    <row r="72" spans="2:7" hidden="1" x14ac:dyDescent="0.25">
      <c r="G72" s="89"/>
    </row>
    <row r="73" spans="2:7" hidden="1" x14ac:dyDescent="0.25">
      <c r="G73" s="89"/>
    </row>
    <row r="74" spans="2:7" hidden="1" x14ac:dyDescent="0.25">
      <c r="G74" s="89"/>
    </row>
    <row r="75" spans="2:7" hidden="1" x14ac:dyDescent="0.25">
      <c r="G75" s="89"/>
    </row>
    <row r="76" spans="2:7" hidden="1" x14ac:dyDescent="0.25">
      <c r="G76" s="89"/>
    </row>
    <row r="77" spans="2:7" hidden="1" x14ac:dyDescent="0.25">
      <c r="G77" s="89"/>
    </row>
    <row r="78" spans="2:7" hidden="1" x14ac:dyDescent="0.25">
      <c r="G78" s="89"/>
    </row>
    <row r="79" spans="2:7" hidden="1" x14ac:dyDescent="0.25">
      <c r="G79" s="90"/>
    </row>
    <row r="80" spans="2:7" ht="16.5" hidden="1" thickBot="1" x14ac:dyDescent="0.3">
      <c r="G80" s="298"/>
    </row>
    <row r="81" spans="2:7" hidden="1" x14ac:dyDescent="0.25">
      <c r="G81" s="7"/>
    </row>
    <row r="82" spans="2:7" hidden="1" x14ac:dyDescent="0.25">
      <c r="B82" s="24"/>
      <c r="C82" s="24"/>
      <c r="G82" s="8"/>
    </row>
    <row r="83" spans="2:7" hidden="1" x14ac:dyDescent="0.25">
      <c r="G83" s="290"/>
    </row>
    <row r="84" spans="2:7" hidden="1" x14ac:dyDescent="0.25">
      <c r="B84" s="24"/>
      <c r="C84" s="24"/>
      <c r="G84" s="302"/>
    </row>
    <row r="85" spans="2:7" hidden="1" x14ac:dyDescent="0.25">
      <c r="G85" s="290"/>
    </row>
    <row r="86" spans="2:7" hidden="1" x14ac:dyDescent="0.25">
      <c r="G86" s="288"/>
    </row>
    <row r="87" spans="2:7" hidden="1" x14ac:dyDescent="0.25">
      <c r="G87" s="90"/>
    </row>
    <row r="88" spans="2:7" ht="16.5" hidden="1" thickBot="1" x14ac:dyDescent="0.3">
      <c r="B88" s="24"/>
      <c r="C88" s="24"/>
      <c r="G88" s="303"/>
    </row>
    <row r="89" spans="2:7" hidden="1" x14ac:dyDescent="0.25">
      <c r="D89" s="290"/>
      <c r="E89" s="290"/>
      <c r="F89" s="290"/>
    </row>
    <row r="90" spans="2:7" hidden="1" x14ac:dyDescent="0.25">
      <c r="B90" s="24"/>
      <c r="C90" s="24"/>
      <c r="D90" s="290"/>
      <c r="E90" s="290"/>
      <c r="F90" s="290"/>
      <c r="G90" s="304"/>
    </row>
    <row r="91" spans="2:7" x14ac:dyDescent="0.25">
      <c r="D91" s="290"/>
      <c r="E91" s="290"/>
      <c r="F91" s="290"/>
      <c r="G91" s="10"/>
    </row>
    <row r="92" spans="2:7" x14ac:dyDescent="0.25">
      <c r="G92" s="7"/>
    </row>
    <row r="93" spans="2:7" x14ac:dyDescent="0.25">
      <c r="G93" s="7"/>
    </row>
    <row r="94" spans="2:7" x14ac:dyDescent="0.25">
      <c r="G94" s="290"/>
    </row>
    <row r="95" spans="2:7" x14ac:dyDescent="0.25">
      <c r="G95" s="290"/>
    </row>
    <row r="96" spans="2:7" x14ac:dyDescent="0.25">
      <c r="G96" s="290"/>
    </row>
    <row r="97" spans="2:8" x14ac:dyDescent="0.25">
      <c r="G97" s="290"/>
    </row>
    <row r="98" spans="2:8" x14ac:dyDescent="0.25">
      <c r="G98" s="290"/>
    </row>
    <row r="99" spans="2:8" ht="18" x14ac:dyDescent="0.25">
      <c r="B99" s="651" t="s">
        <v>281</v>
      </c>
      <c r="C99" s="651"/>
      <c r="D99" s="651"/>
      <c r="E99" s="651"/>
      <c r="F99" s="651"/>
      <c r="G99" s="651"/>
      <c r="H99" s="651"/>
    </row>
    <row r="100" spans="2:8" ht="18" x14ac:dyDescent="0.25">
      <c r="B100" s="651" t="s">
        <v>93</v>
      </c>
      <c r="C100" s="651"/>
      <c r="D100" s="651"/>
      <c r="E100" s="651"/>
      <c r="F100" s="651"/>
      <c r="G100" s="651"/>
      <c r="H100" s="651"/>
    </row>
    <row r="101" spans="2:8" ht="18" x14ac:dyDescent="0.25">
      <c r="B101" s="686" t="s">
        <v>202</v>
      </c>
      <c r="C101" s="686"/>
      <c r="D101" s="686"/>
      <c r="E101" s="686"/>
      <c r="F101" s="686"/>
      <c r="G101" s="686"/>
      <c r="H101" s="686"/>
    </row>
    <row r="102" spans="2:8" ht="18" hidden="1" x14ac:dyDescent="0.25">
      <c r="B102" s="283"/>
      <c r="C102" s="283" t="s">
        <v>282</v>
      </c>
      <c r="D102" s="283"/>
      <c r="E102" s="283"/>
      <c r="F102" s="283"/>
      <c r="G102" s="283"/>
      <c r="H102" s="283"/>
    </row>
    <row r="103" spans="2:8" x14ac:dyDescent="0.25">
      <c r="B103" s="652" t="s">
        <v>390</v>
      </c>
      <c r="C103" s="652"/>
      <c r="D103" s="652"/>
      <c r="E103" s="652"/>
      <c r="F103" s="652"/>
      <c r="G103" s="652"/>
      <c r="H103" s="652"/>
    </row>
    <row r="104" spans="2:8" ht="4.5" customHeight="1" x14ac:dyDescent="0.25"/>
    <row r="105" spans="2:8" x14ac:dyDescent="0.25">
      <c r="B105" s="681" t="s">
        <v>53</v>
      </c>
      <c r="C105" s="682"/>
      <c r="D105" s="306"/>
      <c r="E105" s="673" t="s">
        <v>86</v>
      </c>
      <c r="F105" s="674"/>
      <c r="G105" s="675"/>
    </row>
    <row r="106" spans="2:8" x14ac:dyDescent="0.25">
      <c r="B106" s="683"/>
      <c r="C106" s="684"/>
      <c r="D106" s="307"/>
      <c r="E106" s="287" t="s">
        <v>348</v>
      </c>
      <c r="F106" s="308"/>
      <c r="G106" s="287" t="s">
        <v>240</v>
      </c>
      <c r="H106" s="25"/>
    </row>
    <row r="107" spans="2:8" x14ac:dyDescent="0.25">
      <c r="B107" s="22" t="s">
        <v>188</v>
      </c>
      <c r="C107" s="22"/>
      <c r="D107" s="87"/>
      <c r="E107" s="309"/>
      <c r="F107" s="87"/>
      <c r="G107" s="309"/>
      <c r="H107" s="25"/>
    </row>
    <row r="108" spans="2:8" ht="9.9499999999999993" customHeight="1" x14ac:dyDescent="0.25">
      <c r="B108" s="310"/>
      <c r="D108" s="7"/>
      <c r="E108" s="7"/>
      <c r="F108" s="7"/>
      <c r="G108" s="7"/>
    </row>
    <row r="109" spans="2:8" x14ac:dyDescent="0.25">
      <c r="B109" s="311" t="s">
        <v>198</v>
      </c>
      <c r="D109" s="7"/>
      <c r="E109" s="296">
        <f>IS!J36</f>
        <v>21368045.094412439</v>
      </c>
      <c r="F109" s="7"/>
      <c r="G109" s="296">
        <v>5789771</v>
      </c>
    </row>
    <row r="110" spans="2:8" x14ac:dyDescent="0.25">
      <c r="B110" s="310" t="s">
        <v>204</v>
      </c>
      <c r="D110" s="7"/>
      <c r="E110" s="89"/>
      <c r="F110" s="7"/>
      <c r="G110" s="89"/>
    </row>
    <row r="111" spans="2:8" x14ac:dyDescent="0.25">
      <c r="B111" s="310" t="s">
        <v>295</v>
      </c>
      <c r="D111" s="7"/>
      <c r="E111" s="89">
        <f>PPE!D31</f>
        <v>5187972.1400000006</v>
      </c>
      <c r="F111" s="7"/>
      <c r="G111" s="89">
        <v>3245433</v>
      </c>
    </row>
    <row r="112" spans="2:8" x14ac:dyDescent="0.25">
      <c r="B112" s="310" t="s">
        <v>35</v>
      </c>
      <c r="D112" s="7"/>
      <c r="E112" s="89">
        <f>'Note 19-37'!G139</f>
        <v>5441577.147410064</v>
      </c>
      <c r="F112" s="7"/>
      <c r="G112" s="89">
        <v>1631396</v>
      </c>
    </row>
    <row r="113" spans="2:10" x14ac:dyDescent="0.25">
      <c r="B113" s="310" t="s">
        <v>418</v>
      </c>
      <c r="D113" s="7"/>
      <c r="E113" s="89">
        <f>IS!J27</f>
        <v>1373825.4695729394</v>
      </c>
      <c r="F113" s="7"/>
      <c r="G113" s="89"/>
    </row>
    <row r="114" spans="2:10" x14ac:dyDescent="0.25">
      <c r="B114" s="88" t="s">
        <v>190</v>
      </c>
      <c r="D114" s="7"/>
      <c r="E114" s="89">
        <v>2135808</v>
      </c>
      <c r="F114" s="7"/>
      <c r="G114" s="89">
        <v>735811</v>
      </c>
    </row>
    <row r="115" spans="2:10" x14ac:dyDescent="0.25">
      <c r="B115" s="88" t="s">
        <v>283</v>
      </c>
      <c r="D115" s="7"/>
      <c r="E115" s="89">
        <v>0</v>
      </c>
      <c r="F115" s="7"/>
      <c r="G115" s="89">
        <v>10879</v>
      </c>
    </row>
    <row r="116" spans="2:10" x14ac:dyDescent="0.25">
      <c r="B116" s="310" t="s">
        <v>200</v>
      </c>
      <c r="D116" s="7"/>
      <c r="E116" s="89">
        <v>-1051256</v>
      </c>
      <c r="F116" s="7"/>
      <c r="G116" s="89">
        <v>-1403656</v>
      </c>
    </row>
    <row r="117" spans="2:10" x14ac:dyDescent="0.25">
      <c r="B117" s="88" t="s">
        <v>199</v>
      </c>
      <c r="D117" s="7"/>
      <c r="E117" s="89">
        <v>-184407</v>
      </c>
      <c r="F117" s="7"/>
      <c r="G117" s="89">
        <v>-614639</v>
      </c>
    </row>
    <row r="118" spans="2:10" x14ac:dyDescent="0.25">
      <c r="B118" s="88" t="s">
        <v>417</v>
      </c>
      <c r="D118" s="7"/>
      <c r="E118" s="89">
        <v>-60429562</v>
      </c>
      <c r="F118" s="7"/>
      <c r="G118" s="89">
        <v>-7663427</v>
      </c>
    </row>
    <row r="119" spans="2:10" x14ac:dyDescent="0.25">
      <c r="B119" s="107" t="s">
        <v>393</v>
      </c>
      <c r="D119" s="7"/>
      <c r="E119" s="89">
        <v>-1776009</v>
      </c>
      <c r="F119" s="7"/>
      <c r="G119" s="89">
        <v>-13563000</v>
      </c>
    </row>
    <row r="120" spans="2:10" x14ac:dyDescent="0.25">
      <c r="B120" s="107" t="s">
        <v>391</v>
      </c>
      <c r="D120" s="7"/>
      <c r="E120" s="89">
        <v>-13426570</v>
      </c>
      <c r="F120" s="7"/>
      <c r="G120" s="89"/>
    </row>
    <row r="121" spans="2:10" x14ac:dyDescent="0.25">
      <c r="B121" s="88" t="s">
        <v>394</v>
      </c>
      <c r="D121" s="7"/>
      <c r="E121" s="89">
        <v>171503</v>
      </c>
      <c r="F121" s="7"/>
      <c r="G121" s="89"/>
    </row>
    <row r="122" spans="2:10" x14ac:dyDescent="0.25">
      <c r="B122" s="88" t="s">
        <v>293</v>
      </c>
      <c r="D122" s="7"/>
      <c r="E122" s="89">
        <v>0</v>
      </c>
      <c r="F122" s="7"/>
      <c r="G122" s="89">
        <v>5734125</v>
      </c>
    </row>
    <row r="123" spans="2:10" x14ac:dyDescent="0.25">
      <c r="B123" s="88" t="s">
        <v>416</v>
      </c>
      <c r="D123" s="7"/>
      <c r="E123" s="89">
        <v>-738346</v>
      </c>
      <c r="F123" s="7"/>
      <c r="G123" s="89"/>
    </row>
    <row r="124" spans="2:10" x14ac:dyDescent="0.25">
      <c r="B124" s="88" t="s">
        <v>203</v>
      </c>
      <c r="D124" s="7"/>
      <c r="E124" s="89">
        <v>281789</v>
      </c>
      <c r="F124" s="7"/>
      <c r="G124" s="89">
        <v>168183</v>
      </c>
    </row>
    <row r="125" spans="2:10" x14ac:dyDescent="0.25">
      <c r="B125" s="314" t="s">
        <v>395</v>
      </c>
      <c r="D125" s="7"/>
      <c r="E125" s="89">
        <v>-6908150</v>
      </c>
      <c r="F125" s="7"/>
      <c r="G125" s="89">
        <v>6938050</v>
      </c>
    </row>
    <row r="126" spans="2:10" x14ac:dyDescent="0.25">
      <c r="B126" s="88" t="s">
        <v>392</v>
      </c>
      <c r="D126" s="7"/>
      <c r="E126" s="90">
        <v>0</v>
      </c>
      <c r="F126" s="7"/>
      <c r="G126" s="90">
        <v>-535356</v>
      </c>
    </row>
    <row r="127" spans="2:10" ht="18" x14ac:dyDescent="0.4">
      <c r="B127" s="24" t="s">
        <v>201</v>
      </c>
      <c r="D127" s="7"/>
      <c r="E127" s="12">
        <f>SUM(E109:E126)</f>
        <v>-48553780.148604557</v>
      </c>
      <c r="F127" s="7"/>
      <c r="G127" s="12">
        <f>SUM(G109:G126)</f>
        <v>473570</v>
      </c>
      <c r="I127" s="91"/>
      <c r="J127" s="91"/>
    </row>
    <row r="128" spans="2:10" ht="9.9499999999999993" customHeight="1" x14ac:dyDescent="0.4">
      <c r="D128" s="7"/>
      <c r="E128" s="7"/>
      <c r="F128" s="7"/>
      <c r="G128" s="9"/>
    </row>
    <row r="129" spans="2:7" x14ac:dyDescent="0.25">
      <c r="B129" s="24" t="s">
        <v>287</v>
      </c>
      <c r="D129" s="7"/>
      <c r="E129" s="7"/>
      <c r="F129" s="7"/>
      <c r="G129" s="233"/>
    </row>
    <row r="130" spans="2:7" x14ac:dyDescent="0.25">
      <c r="B130" s="88" t="s">
        <v>191</v>
      </c>
      <c r="D130" s="7"/>
      <c r="E130" s="289">
        <v>-3513063</v>
      </c>
      <c r="F130" s="7"/>
      <c r="G130" s="288">
        <v>-17475562</v>
      </c>
    </row>
    <row r="131" spans="2:7" x14ac:dyDescent="0.25">
      <c r="B131" s="88" t="s">
        <v>343</v>
      </c>
      <c r="D131" s="7"/>
      <c r="E131" s="89"/>
      <c r="F131" s="7"/>
      <c r="G131" s="89">
        <v>-115320243</v>
      </c>
    </row>
    <row r="132" spans="2:7" ht="8.1" customHeight="1" x14ac:dyDescent="0.25">
      <c r="D132" s="7"/>
      <c r="E132" s="90"/>
      <c r="F132" s="7"/>
      <c r="G132" s="90"/>
    </row>
    <row r="133" spans="2:7" ht="18" x14ac:dyDescent="0.4">
      <c r="B133" s="24" t="s">
        <v>194</v>
      </c>
      <c r="D133" s="7"/>
      <c r="E133" s="12">
        <f>SUM(E130:E132)</f>
        <v>-3513063</v>
      </c>
      <c r="F133" s="7"/>
      <c r="G133" s="12">
        <f>SUM(G130:G132)</f>
        <v>-132795805</v>
      </c>
    </row>
    <row r="134" spans="2:7" ht="9.9499999999999993" customHeight="1" x14ac:dyDescent="0.25">
      <c r="D134" s="7"/>
      <c r="E134" s="7"/>
      <c r="F134" s="7"/>
      <c r="G134" s="7"/>
    </row>
    <row r="135" spans="2:7" x14ac:dyDescent="0.25">
      <c r="B135" s="24" t="s">
        <v>192</v>
      </c>
      <c r="D135" s="7"/>
      <c r="E135" s="7"/>
      <c r="F135" s="7"/>
      <c r="G135" s="7"/>
    </row>
    <row r="136" spans="2:7" x14ac:dyDescent="0.25">
      <c r="B136" s="88" t="s">
        <v>193</v>
      </c>
      <c r="D136" s="7"/>
      <c r="E136" s="121">
        <v>26446526</v>
      </c>
      <c r="F136" s="7"/>
      <c r="G136" s="288">
        <v>30175237</v>
      </c>
    </row>
    <row r="137" spans="2:7" x14ac:dyDescent="0.25">
      <c r="B137" s="88" t="s">
        <v>284</v>
      </c>
      <c r="D137" s="7"/>
      <c r="E137" s="291">
        <v>61825</v>
      </c>
      <c r="F137" s="7"/>
      <c r="G137" s="89">
        <v>6381</v>
      </c>
    </row>
    <row r="138" spans="2:7" x14ac:dyDescent="0.25">
      <c r="B138" s="88" t="s">
        <v>285</v>
      </c>
      <c r="D138" s="7"/>
      <c r="E138" s="292">
        <v>0</v>
      </c>
      <c r="F138" s="7"/>
      <c r="G138" s="89">
        <v>-10992873</v>
      </c>
    </row>
    <row r="139" spans="2:7" x14ac:dyDescent="0.25">
      <c r="B139" s="88" t="s">
        <v>266</v>
      </c>
      <c r="D139" s="7"/>
      <c r="E139" s="292">
        <v>0</v>
      </c>
      <c r="F139" s="7"/>
      <c r="G139" s="89">
        <v>-106500</v>
      </c>
    </row>
    <row r="140" spans="2:7" x14ac:dyDescent="0.25">
      <c r="B140" s="88" t="s">
        <v>286</v>
      </c>
      <c r="D140" s="7"/>
      <c r="E140" s="294">
        <v>-5328967</v>
      </c>
      <c r="F140" s="7"/>
      <c r="G140" s="90">
        <v>-1062092</v>
      </c>
    </row>
    <row r="141" spans="2:7" x14ac:dyDescent="0.25">
      <c r="B141" s="87"/>
      <c r="C141" s="87"/>
      <c r="D141" s="7"/>
      <c r="E141" s="312">
        <f>SUM(E136:E140)</f>
        <v>21179384</v>
      </c>
      <c r="F141" s="8"/>
      <c r="G141" s="312">
        <f>SUM(G136:G140)</f>
        <v>18020153</v>
      </c>
    </row>
    <row r="142" spans="2:7" x14ac:dyDescent="0.25">
      <c r="B142" s="87"/>
      <c r="C142" s="87"/>
      <c r="D142" s="7"/>
      <c r="E142" s="7"/>
      <c r="F142" s="7"/>
      <c r="G142" s="7"/>
    </row>
    <row r="143" spans="2:7" x14ac:dyDescent="0.25">
      <c r="B143" s="24" t="s">
        <v>195</v>
      </c>
      <c r="D143" s="7"/>
      <c r="E143" s="296">
        <f>E127+E133+E141</f>
        <v>-30887459.148604557</v>
      </c>
      <c r="F143" s="7"/>
      <c r="G143" s="296">
        <f>G127+G133+G141</f>
        <v>-114302082</v>
      </c>
    </row>
    <row r="144" spans="2:7" x14ac:dyDescent="0.25">
      <c r="B144" s="88" t="s">
        <v>196</v>
      </c>
      <c r="D144" s="7"/>
      <c r="E144" s="90">
        <v>52859919</v>
      </c>
      <c r="F144" s="7"/>
      <c r="G144" s="90">
        <v>167162001</v>
      </c>
    </row>
    <row r="145" spans="2:8" ht="18" x14ac:dyDescent="0.4">
      <c r="B145" s="24" t="s">
        <v>197</v>
      </c>
      <c r="D145" s="7"/>
      <c r="E145" s="217">
        <f>SUM(E143:E144)</f>
        <v>21972459.851395443</v>
      </c>
      <c r="F145" s="7"/>
      <c r="G145" s="217">
        <f>SUM(G143:G144)</f>
        <v>52859919</v>
      </c>
    </row>
    <row r="146" spans="2:8" x14ac:dyDescent="0.25">
      <c r="D146" s="7"/>
      <c r="E146" s="7"/>
      <c r="F146" s="7"/>
      <c r="G146" s="7"/>
    </row>
    <row r="147" spans="2:8" x14ac:dyDescent="0.25">
      <c r="B147" s="685" t="str">
        <f>FS!B52</f>
        <v>Signed as per our annexed report on even date.</v>
      </c>
      <c r="C147" s="685"/>
      <c r="D147" s="685"/>
      <c r="E147" s="685"/>
      <c r="F147" s="685"/>
      <c r="G147" s="685"/>
    </row>
    <row r="148" spans="2:8" x14ac:dyDescent="0.25">
      <c r="B148" s="685"/>
      <c r="C148" s="685"/>
      <c r="D148" s="685"/>
      <c r="E148" s="685"/>
      <c r="F148" s="685"/>
      <c r="G148" s="685"/>
    </row>
    <row r="149" spans="2:8" x14ac:dyDescent="0.25">
      <c r="B149" s="238"/>
      <c r="C149" s="238"/>
      <c r="D149" s="238"/>
      <c r="E149" s="238"/>
      <c r="F149" s="238"/>
      <c r="G149" s="238"/>
      <c r="H149" s="238"/>
    </row>
    <row r="150" spans="2:8" x14ac:dyDescent="0.25">
      <c r="B150" s="238"/>
      <c r="C150" s="238"/>
      <c r="D150" s="238"/>
      <c r="E150" s="238"/>
      <c r="F150" s="238"/>
      <c r="G150" s="238"/>
      <c r="H150" s="238"/>
    </row>
    <row r="151" spans="2:8" x14ac:dyDescent="0.25">
      <c r="B151" s="490"/>
      <c r="C151" s="238"/>
      <c r="D151" s="238"/>
      <c r="E151" s="238"/>
      <c r="F151" s="238"/>
      <c r="G151" s="238"/>
      <c r="H151" s="238"/>
    </row>
    <row r="152" spans="2:8" x14ac:dyDescent="0.25">
      <c r="B152" s="676" t="s">
        <v>342</v>
      </c>
      <c r="C152" s="676"/>
      <c r="D152" s="676"/>
      <c r="E152" s="676"/>
      <c r="F152" s="676"/>
      <c r="G152" s="676"/>
      <c r="H152" s="676"/>
    </row>
    <row r="153" spans="2:8" x14ac:dyDescent="0.25">
      <c r="B153" s="317"/>
      <c r="C153" s="238"/>
      <c r="D153" s="238"/>
      <c r="E153" s="238"/>
      <c r="F153" s="238"/>
      <c r="G153" s="238"/>
      <c r="H153" s="238"/>
    </row>
    <row r="154" spans="2:8" x14ac:dyDescent="0.25">
      <c r="B154" s="677"/>
      <c r="C154" s="677"/>
      <c r="D154" s="677"/>
      <c r="E154" s="677"/>
      <c r="F154" s="677"/>
      <c r="G154" s="677"/>
      <c r="H154" s="677"/>
    </row>
    <row r="155" spans="2:8" x14ac:dyDescent="0.25">
      <c r="C155" s="238"/>
      <c r="D155" s="238"/>
      <c r="E155" s="238"/>
      <c r="F155" s="238"/>
      <c r="G155" s="238"/>
      <c r="H155" s="238"/>
    </row>
    <row r="156" spans="2:8" x14ac:dyDescent="0.25">
      <c r="B156" s="218"/>
      <c r="C156" s="218"/>
      <c r="D156" s="218"/>
      <c r="E156" s="218"/>
      <c r="F156" s="218"/>
      <c r="G156" s="218"/>
      <c r="H156" s="218"/>
    </row>
    <row r="157" spans="2:8" x14ac:dyDescent="0.25">
      <c r="B157" s="182"/>
      <c r="C157" s="182"/>
      <c r="D157" s="182"/>
      <c r="E157" s="209"/>
      <c r="F157" s="209"/>
      <c r="G157" s="209"/>
      <c r="H157" s="182"/>
    </row>
    <row r="158" spans="2:8" x14ac:dyDescent="0.25">
      <c r="B158" s="128"/>
      <c r="C158" s="128"/>
      <c r="D158" s="182"/>
      <c r="E158" s="678"/>
      <c r="F158" s="678"/>
      <c r="G158" s="678"/>
      <c r="H158" s="210"/>
    </row>
    <row r="159" spans="2:8" x14ac:dyDescent="0.25">
      <c r="B159" s="211"/>
      <c r="C159" s="211"/>
      <c r="D159" s="182"/>
      <c r="E159" s="679"/>
      <c r="F159" s="679"/>
      <c r="G159" s="679"/>
      <c r="H159" s="212"/>
    </row>
    <row r="160" spans="2:8" x14ac:dyDescent="0.25">
      <c r="B160" s="213"/>
      <c r="C160" s="213"/>
      <c r="D160" s="213"/>
      <c r="E160" s="213"/>
      <c r="F160" s="213"/>
      <c r="G160" s="213"/>
      <c r="H160" s="213"/>
    </row>
  </sheetData>
  <mergeCells count="24">
    <mergeCell ref="B152:H152"/>
    <mergeCell ref="B154:H154"/>
    <mergeCell ref="E158:G158"/>
    <mergeCell ref="E159:G159"/>
    <mergeCell ref="B5:B6"/>
    <mergeCell ref="B31:G31"/>
    <mergeCell ref="B49:C50"/>
    <mergeCell ref="E49:G49"/>
    <mergeCell ref="B147:G148"/>
    <mergeCell ref="B103:H103"/>
    <mergeCell ref="B100:H100"/>
    <mergeCell ref="B101:H101"/>
    <mergeCell ref="B105:C106"/>
    <mergeCell ref="E105:G105"/>
    <mergeCell ref="E44:G44"/>
    <mergeCell ref="B99:H99"/>
    <mergeCell ref="B47:H47"/>
    <mergeCell ref="B46:H46"/>
    <mergeCell ref="E43:G43"/>
    <mergeCell ref="B1:H1"/>
    <mergeCell ref="B2:H2"/>
    <mergeCell ref="B3:H3"/>
    <mergeCell ref="E5:G5"/>
    <mergeCell ref="B36:H36"/>
  </mergeCells>
  <phoneticPr fontId="0" type="noConversion"/>
  <pageMargins left="1" right="0.6" top="1" bottom="1" header="0.118110236220472" footer="0.8"/>
  <pageSetup paperSize="9" scale="90" firstPageNumber="8" orientation="portrait" r:id="rId1"/>
  <headerFooter>
    <oddFooter>&amp;C4</oddFooter>
    <evenFooter>&amp;C9</evenFooter>
  </headerFooter>
  <rowBreaks count="1" manualBreakCount="1">
    <brk id="98" max="9" man="1"/>
  </rowBreaks>
  <colBreaks count="1" manualBreakCount="1">
    <brk id="7" max="42"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422"/>
  <sheetViews>
    <sheetView view="pageBreakPreview" topLeftCell="A216" zoomScaleNormal="100" zoomScaleSheetLayoutView="100" workbookViewId="0">
      <selection activeCell="G255" sqref="G255"/>
    </sheetView>
  </sheetViews>
  <sheetFormatPr defaultRowHeight="15.75" x14ac:dyDescent="0.25"/>
  <cols>
    <col min="1" max="1" width="1.125" style="119" customWidth="1"/>
    <col min="2" max="2" width="7.625" style="340" customWidth="1"/>
    <col min="3" max="3" width="0.875" style="321" customWidth="1"/>
    <col min="4" max="4" width="8.75" style="119" customWidth="1"/>
    <col min="5" max="5" width="12.375" style="119" customWidth="1"/>
    <col min="6" max="6" width="11.75" style="119" customWidth="1"/>
    <col min="7" max="7" width="7.25" style="119" customWidth="1"/>
    <col min="8" max="8" width="11.75" style="119" customWidth="1"/>
    <col min="9" max="9" width="0.625" style="119" customWidth="1"/>
    <col min="10" max="10" width="14.75" style="119" customWidth="1"/>
    <col min="11" max="11" width="0.75" style="119" customWidth="1"/>
    <col min="12" max="12" width="15.125" style="119" customWidth="1"/>
    <col min="13" max="13" width="13" style="119" customWidth="1"/>
    <col min="14" max="14" width="15.125" style="119" bestFit="1" customWidth="1"/>
    <col min="15" max="15" width="13.625" style="119" bestFit="1" customWidth="1"/>
    <col min="16" max="16" width="9.75" style="119" bestFit="1" customWidth="1"/>
    <col min="17" max="17" width="9.125" style="119" bestFit="1" customWidth="1"/>
    <col min="18" max="18" width="11.25" style="119" bestFit="1" customWidth="1"/>
    <col min="19" max="19" width="9" style="119"/>
    <col min="20" max="20" width="9.125" style="119" bestFit="1" customWidth="1"/>
    <col min="21" max="16384" width="9" style="119"/>
  </cols>
  <sheetData>
    <row r="1" spans="1:12" ht="15.75" customHeight="1" x14ac:dyDescent="0.25">
      <c r="A1" s="716" t="s">
        <v>181</v>
      </c>
      <c r="B1" s="716"/>
      <c r="C1" s="716"/>
      <c r="D1" s="716"/>
      <c r="E1" s="716"/>
      <c r="F1" s="716"/>
      <c r="G1" s="716"/>
      <c r="H1" s="716"/>
      <c r="I1" s="716"/>
      <c r="J1" s="716"/>
      <c r="K1" s="716"/>
      <c r="L1" s="716"/>
    </row>
    <row r="2" spans="1:12" ht="15" hidden="1" customHeight="1" x14ac:dyDescent="0.25"/>
    <row r="3" spans="1:12" ht="15.75" customHeight="1" x14ac:dyDescent="0.25">
      <c r="A3" s="686" t="s">
        <v>182</v>
      </c>
      <c r="B3" s="686"/>
      <c r="C3" s="686"/>
      <c r="D3" s="686"/>
      <c r="E3" s="686"/>
      <c r="F3" s="686"/>
      <c r="G3" s="686"/>
      <c r="H3" s="686"/>
      <c r="I3" s="686"/>
      <c r="J3" s="686"/>
      <c r="K3" s="686"/>
      <c r="L3" s="686"/>
    </row>
    <row r="4" spans="1:12" x14ac:dyDescent="0.25">
      <c r="A4" s="652" t="s">
        <v>432</v>
      </c>
      <c r="B4" s="652"/>
      <c r="C4" s="652"/>
      <c r="D4" s="652"/>
      <c r="E4" s="652"/>
      <c r="F4" s="652"/>
      <c r="G4" s="652"/>
      <c r="H4" s="652"/>
      <c r="I4" s="652"/>
      <c r="J4" s="652"/>
      <c r="K4" s="652"/>
      <c r="L4" s="652"/>
    </row>
    <row r="5" spans="1:12" x14ac:dyDescent="0.25">
      <c r="B5" s="706" t="s">
        <v>334</v>
      </c>
      <c r="C5" s="293"/>
      <c r="D5" s="707" t="s">
        <v>335</v>
      </c>
      <c r="E5" s="708"/>
      <c r="F5" s="708"/>
      <c r="G5" s="708"/>
      <c r="H5" s="709"/>
      <c r="I5" s="130"/>
      <c r="J5" s="706" t="s">
        <v>297</v>
      </c>
      <c r="K5" s="706"/>
      <c r="L5" s="706"/>
    </row>
    <row r="6" spans="1:12" ht="14.25" customHeight="1" x14ac:dyDescent="0.25">
      <c r="B6" s="706"/>
      <c r="C6" s="293"/>
      <c r="D6" s="710"/>
      <c r="E6" s="711"/>
      <c r="F6" s="711"/>
      <c r="G6" s="711"/>
      <c r="H6" s="712"/>
      <c r="I6" s="130"/>
      <c r="J6" s="322">
        <v>45473</v>
      </c>
      <c r="K6" s="622"/>
      <c r="L6" s="322">
        <v>45107</v>
      </c>
    </row>
    <row r="7" spans="1:12" ht="17.25" customHeight="1" x14ac:dyDescent="0.25">
      <c r="B7" s="323" t="s">
        <v>80</v>
      </c>
      <c r="C7" s="323"/>
      <c r="D7" s="123" t="s">
        <v>415</v>
      </c>
      <c r="E7" s="324"/>
      <c r="F7" s="324"/>
      <c r="G7" s="324"/>
      <c r="H7" s="325"/>
      <c r="I7" s="325"/>
      <c r="J7" s="326"/>
      <c r="K7" s="326"/>
      <c r="L7" s="326"/>
    </row>
    <row r="8" spans="1:12" ht="12" customHeight="1" x14ac:dyDescent="0.25">
      <c r="B8" s="323"/>
      <c r="C8" s="323"/>
      <c r="D8" s="623"/>
      <c r="E8" s="623"/>
      <c r="F8" s="623"/>
      <c r="G8" s="623"/>
      <c r="H8" s="623"/>
      <c r="I8" s="325"/>
      <c r="J8" s="326"/>
      <c r="K8" s="326"/>
      <c r="L8" s="326"/>
    </row>
    <row r="9" spans="1:12" x14ac:dyDescent="0.25">
      <c r="B9" s="575"/>
      <c r="C9" s="575"/>
      <c r="D9" s="623" t="s">
        <v>301</v>
      </c>
      <c r="E9" s="324"/>
      <c r="F9" s="324"/>
      <c r="G9" s="724"/>
      <c r="H9" s="724"/>
      <c r="I9" s="577"/>
      <c r="J9" s="327">
        <f>PPE!D21</f>
        <v>228574711</v>
      </c>
      <c r="K9" s="577"/>
      <c r="L9" s="327">
        <v>99372579</v>
      </c>
    </row>
    <row r="10" spans="1:12" x14ac:dyDescent="0.25">
      <c r="B10" s="575"/>
      <c r="C10" s="575"/>
      <c r="D10" s="623" t="s">
        <v>302</v>
      </c>
      <c r="E10" s="324"/>
      <c r="F10" s="324"/>
      <c r="G10" s="324"/>
      <c r="H10" s="325"/>
      <c r="I10" s="325"/>
      <c r="J10" s="327">
        <f>PPE!H21</f>
        <v>15141579.080000002</v>
      </c>
      <c r="K10" s="326"/>
      <c r="L10" s="327">
        <v>9953605</v>
      </c>
    </row>
    <row r="11" spans="1:12" hidden="1" x14ac:dyDescent="0.25">
      <c r="B11" s="575"/>
      <c r="C11" s="575"/>
      <c r="D11" s="328"/>
      <c r="E11" s="324"/>
      <c r="F11" s="324"/>
      <c r="G11" s="324"/>
      <c r="H11" s="325"/>
      <c r="I11" s="325"/>
      <c r="J11" s="326"/>
      <c r="K11" s="326"/>
      <c r="L11" s="326"/>
    </row>
    <row r="12" spans="1:12" ht="13.5" customHeight="1" thickBot="1" x14ac:dyDescent="0.3">
      <c r="B12" s="575"/>
      <c r="C12" s="575"/>
      <c r="D12" s="123" t="s">
        <v>180</v>
      </c>
      <c r="E12" s="324"/>
      <c r="F12" s="324"/>
      <c r="G12" s="324"/>
      <c r="H12" s="325"/>
      <c r="I12" s="325"/>
      <c r="J12" s="329">
        <f>J9-J10</f>
        <v>213433131.91999999</v>
      </c>
      <c r="K12" s="326"/>
      <c r="L12" s="329">
        <f>L9-L10</f>
        <v>89418974</v>
      </c>
    </row>
    <row r="13" spans="1:12" ht="8.25" hidden="1" customHeight="1" x14ac:dyDescent="0.25">
      <c r="B13" s="575"/>
      <c r="C13" s="575"/>
      <c r="D13" s="717" t="s">
        <v>25</v>
      </c>
      <c r="E13" s="717"/>
      <c r="F13" s="717"/>
      <c r="G13" s="717"/>
      <c r="H13" s="717"/>
      <c r="I13" s="325"/>
      <c r="J13" s="326"/>
      <c r="K13" s="326"/>
      <c r="L13" s="326"/>
    </row>
    <row r="14" spans="1:12" ht="16.5" customHeight="1" thickTop="1" x14ac:dyDescent="0.25">
      <c r="B14" s="575"/>
      <c r="C14" s="330"/>
      <c r="D14" s="331"/>
      <c r="E14" s="573" t="s">
        <v>157</v>
      </c>
      <c r="F14" s="573"/>
      <c r="G14" s="573"/>
      <c r="H14" s="573"/>
      <c r="I14" s="325"/>
      <c r="J14" s="326"/>
      <c r="K14" s="326"/>
      <c r="L14" s="326"/>
    </row>
    <row r="15" spans="1:12" ht="13.5" customHeight="1" x14ac:dyDescent="0.25">
      <c r="B15" s="575"/>
      <c r="C15" s="330"/>
      <c r="D15" s="331"/>
      <c r="E15" s="573"/>
      <c r="F15" s="573"/>
      <c r="G15" s="573"/>
      <c r="H15" s="573"/>
      <c r="I15" s="325"/>
      <c r="J15" s="326"/>
      <c r="K15" s="326"/>
      <c r="L15" s="326"/>
    </row>
    <row r="16" spans="1:12" x14ac:dyDescent="0.25">
      <c r="B16" s="323">
        <v>4</v>
      </c>
      <c r="C16" s="323"/>
      <c r="D16" s="123" t="s">
        <v>414</v>
      </c>
      <c r="E16" s="324"/>
      <c r="F16" s="324"/>
      <c r="G16" s="324"/>
      <c r="H16" s="325"/>
      <c r="I16" s="325"/>
      <c r="J16" s="326"/>
      <c r="K16" s="326"/>
      <c r="L16" s="326"/>
    </row>
    <row r="17" spans="2:15" x14ac:dyDescent="0.25">
      <c r="B17" s="575"/>
      <c r="C17" s="575"/>
      <c r="D17" s="123" t="s">
        <v>306</v>
      </c>
      <c r="E17" s="324"/>
      <c r="F17" s="324"/>
      <c r="G17" s="324"/>
      <c r="H17" s="325"/>
      <c r="I17" s="325"/>
      <c r="J17" s="326"/>
      <c r="K17" s="326"/>
      <c r="L17" s="326"/>
    </row>
    <row r="18" spans="2:15" x14ac:dyDescent="0.25">
      <c r="B18" s="575"/>
      <c r="C18" s="575"/>
      <c r="D18" s="324" t="s">
        <v>29</v>
      </c>
      <c r="E18" s="324"/>
      <c r="F18" s="324"/>
      <c r="G18" s="324"/>
      <c r="H18" s="325"/>
      <c r="I18" s="325"/>
      <c r="J18" s="327"/>
      <c r="K18" s="326"/>
      <c r="L18" s="327"/>
    </row>
    <row r="19" spans="2:15" x14ac:dyDescent="0.25">
      <c r="B19" s="575"/>
      <c r="C19" s="575"/>
      <c r="D19" s="324" t="s">
        <v>164</v>
      </c>
      <c r="E19" s="324"/>
      <c r="F19" s="324"/>
      <c r="G19" s="324"/>
      <c r="H19" s="325"/>
      <c r="I19" s="325"/>
      <c r="J19" s="332">
        <v>0</v>
      </c>
      <c r="K19" s="326"/>
      <c r="L19" s="332">
        <v>0</v>
      </c>
    </row>
    <row r="20" spans="2:15" x14ac:dyDescent="0.25">
      <c r="B20" s="714"/>
      <c r="C20" s="714"/>
      <c r="D20" s="714"/>
      <c r="E20" s="714"/>
      <c r="F20" s="714"/>
      <c r="G20" s="714"/>
      <c r="H20" s="714"/>
      <c r="I20" s="325"/>
      <c r="J20" s="326">
        <f>SUM(J18:J19)</f>
        <v>0</v>
      </c>
      <c r="K20" s="326"/>
      <c r="L20" s="326">
        <f>SUM(L18:L19)</f>
        <v>0</v>
      </c>
    </row>
    <row r="21" spans="2:15" x14ac:dyDescent="0.25">
      <c r="B21" s="575"/>
      <c r="C21" s="575"/>
      <c r="D21" s="324" t="s">
        <v>211</v>
      </c>
      <c r="E21" s="324"/>
      <c r="F21" s="324"/>
      <c r="G21" s="324"/>
      <c r="H21" s="325"/>
      <c r="I21" s="325"/>
      <c r="J21" s="327">
        <v>0</v>
      </c>
      <c r="K21" s="326"/>
      <c r="L21" s="327">
        <v>0</v>
      </c>
    </row>
    <row r="22" spans="2:15" x14ac:dyDescent="0.25">
      <c r="B22" s="575"/>
      <c r="C22" s="575"/>
      <c r="D22" s="324" t="s">
        <v>212</v>
      </c>
      <c r="E22" s="324"/>
      <c r="F22" s="324"/>
      <c r="G22" s="324"/>
      <c r="H22" s="325"/>
      <c r="I22" s="325"/>
      <c r="J22" s="332">
        <v>0</v>
      </c>
      <c r="K22" s="326"/>
      <c r="L22" s="332">
        <v>0</v>
      </c>
    </row>
    <row r="23" spans="2:15" x14ac:dyDescent="0.25">
      <c r="D23" s="715" t="s">
        <v>304</v>
      </c>
      <c r="E23" s="715"/>
      <c r="F23" s="715"/>
      <c r="G23" s="715"/>
      <c r="H23" s="715"/>
      <c r="I23" s="325"/>
      <c r="J23" s="621">
        <f>SUM(J20:J22)</f>
        <v>0</v>
      </c>
      <c r="K23" s="326"/>
      <c r="L23" s="621">
        <v>0</v>
      </c>
    </row>
    <row r="24" spans="2:15" ht="16.5" x14ac:dyDescent="0.25">
      <c r="D24" s="576"/>
      <c r="E24" s="576"/>
      <c r="F24" s="576"/>
      <c r="G24" s="576"/>
      <c r="H24" s="576"/>
      <c r="I24" s="325"/>
      <c r="J24" s="326"/>
      <c r="K24" s="326"/>
      <c r="L24" s="435"/>
    </row>
    <row r="25" spans="2:15" x14ac:dyDescent="0.25">
      <c r="B25" s="575"/>
      <c r="C25" s="575"/>
      <c r="D25" s="123" t="s">
        <v>307</v>
      </c>
      <c r="E25" s="324"/>
      <c r="F25" s="324"/>
      <c r="G25" s="324"/>
      <c r="H25" s="325"/>
      <c r="I25" s="325"/>
      <c r="J25" s="327"/>
      <c r="K25" s="326"/>
      <c r="L25" s="327"/>
    </row>
    <row r="26" spans="2:15" x14ac:dyDescent="0.25">
      <c r="B26" s="575"/>
      <c r="C26" s="575"/>
      <c r="D26" s="324" t="s">
        <v>29</v>
      </c>
      <c r="E26" s="324"/>
      <c r="F26" s="324"/>
      <c r="G26" s="324"/>
      <c r="H26" s="325"/>
      <c r="I26" s="325"/>
      <c r="J26" s="327">
        <f>L29</f>
        <v>128934072</v>
      </c>
      <c r="K26" s="326"/>
      <c r="L26" s="327">
        <v>128882812</v>
      </c>
      <c r="O26" s="124"/>
    </row>
    <row r="27" spans="2:15" x14ac:dyDescent="0.25">
      <c r="B27" s="575"/>
      <c r="C27" s="575"/>
      <c r="D27" s="324" t="s">
        <v>164</v>
      </c>
      <c r="E27" s="324"/>
      <c r="F27" s="324"/>
      <c r="G27" s="324"/>
      <c r="H27" s="325"/>
      <c r="I27" s="325">
        <f>'Note 3-18'!J175</f>
        <v>-20000200</v>
      </c>
      <c r="J27" s="327">
        <f>250000+18060</f>
        <v>268060</v>
      </c>
      <c r="K27" s="326"/>
      <c r="L27" s="327">
        <v>51260</v>
      </c>
    </row>
    <row r="28" spans="2:15" x14ac:dyDescent="0.25">
      <c r="B28" s="575"/>
      <c r="C28" s="575"/>
      <c r="D28" s="324" t="s">
        <v>534</v>
      </c>
      <c r="E28" s="324"/>
      <c r="F28" s="324"/>
      <c r="G28" s="324"/>
      <c r="H28" s="325"/>
      <c r="I28" s="325"/>
      <c r="J28" s="332">
        <f>-(J26+J27)</f>
        <v>-129202132</v>
      </c>
      <c r="K28" s="326"/>
      <c r="L28" s="332">
        <v>0</v>
      </c>
    </row>
    <row r="29" spans="2:15" x14ac:dyDescent="0.25">
      <c r="B29" s="575"/>
      <c r="C29" s="575"/>
      <c r="D29" s="715" t="s">
        <v>305</v>
      </c>
      <c r="E29" s="715"/>
      <c r="F29" s="715"/>
      <c r="G29" s="715"/>
      <c r="H29" s="715"/>
      <c r="I29" s="325"/>
      <c r="J29" s="621">
        <f>SUM(J26:J28)</f>
        <v>0</v>
      </c>
      <c r="K29" s="326"/>
      <c r="L29" s="621">
        <f>SUM(L26:L28)</f>
        <v>128934072</v>
      </c>
    </row>
    <row r="30" spans="2:15" x14ac:dyDescent="0.25">
      <c r="B30" s="575"/>
      <c r="C30" s="575"/>
      <c r="D30" s="324"/>
      <c r="E30" s="324"/>
      <c r="F30" s="324"/>
      <c r="G30" s="324"/>
      <c r="H30" s="325"/>
      <c r="I30" s="325"/>
      <c r="J30" s="327"/>
      <c r="K30" s="326"/>
      <c r="L30" s="327">
        <v>0</v>
      </c>
    </row>
    <row r="31" spans="2:15" ht="16.5" thickBot="1" x14ac:dyDescent="0.3">
      <c r="B31" s="575"/>
      <c r="C31" s="575"/>
      <c r="D31" s="123" t="s">
        <v>308</v>
      </c>
      <c r="E31" s="324"/>
      <c r="F31" s="324"/>
      <c r="G31" s="324"/>
      <c r="H31" s="325"/>
      <c r="I31" s="325"/>
      <c r="J31" s="329">
        <f>J23+J29</f>
        <v>0</v>
      </c>
      <c r="K31" s="326"/>
      <c r="L31" s="329">
        <f>L23+L29</f>
        <v>128934072</v>
      </c>
      <c r="N31" s="150"/>
    </row>
    <row r="32" spans="2:15" ht="16.5" thickTop="1" x14ac:dyDescent="0.25">
      <c r="B32" s="575"/>
      <c r="C32" s="575"/>
      <c r="D32" s="123"/>
      <c r="E32" s="324"/>
      <c r="F32" s="324"/>
      <c r="G32" s="324"/>
      <c r="H32" s="325"/>
      <c r="I32" s="325"/>
      <c r="J32" s="326"/>
      <c r="K32" s="326"/>
      <c r="L32" s="326"/>
      <c r="N32" s="150"/>
    </row>
    <row r="33" spans="2:18" x14ac:dyDescent="0.25">
      <c r="B33" s="575"/>
      <c r="C33" s="575"/>
      <c r="D33" s="713" t="s">
        <v>537</v>
      </c>
      <c r="E33" s="713"/>
      <c r="F33" s="713"/>
      <c r="G33" s="713"/>
      <c r="H33" s="713"/>
      <c r="I33" s="713"/>
      <c r="J33" s="713"/>
      <c r="K33" s="713"/>
      <c r="L33" s="713"/>
      <c r="M33" s="124"/>
      <c r="N33" s="150"/>
    </row>
    <row r="34" spans="2:18" x14ac:dyDescent="0.25">
      <c r="B34" s="575"/>
      <c r="C34" s="575"/>
      <c r="D34" s="713"/>
      <c r="E34" s="713"/>
      <c r="F34" s="713"/>
      <c r="G34" s="713"/>
      <c r="H34" s="713"/>
      <c r="I34" s="713"/>
      <c r="J34" s="713"/>
      <c r="K34" s="713"/>
      <c r="L34" s="713"/>
      <c r="M34" s="124"/>
      <c r="N34" s="150"/>
    </row>
    <row r="35" spans="2:18" x14ac:dyDescent="0.25">
      <c r="B35" s="575"/>
      <c r="C35" s="575"/>
      <c r="D35" s="713"/>
      <c r="E35" s="713"/>
      <c r="F35" s="713"/>
      <c r="G35" s="713"/>
      <c r="H35" s="713"/>
      <c r="I35" s="713"/>
      <c r="J35" s="713"/>
      <c r="K35" s="713"/>
      <c r="L35" s="713"/>
      <c r="M35" s="124"/>
      <c r="N35" s="150"/>
    </row>
    <row r="36" spans="2:18" x14ac:dyDescent="0.25">
      <c r="B36" s="575"/>
      <c r="C36" s="575"/>
      <c r="D36" s="713"/>
      <c r="E36" s="713"/>
      <c r="F36" s="713"/>
      <c r="G36" s="713"/>
      <c r="H36" s="713"/>
      <c r="I36" s="713"/>
      <c r="J36" s="713"/>
      <c r="K36" s="713"/>
      <c r="L36" s="713"/>
      <c r="M36" s="124"/>
      <c r="N36" s="150"/>
    </row>
    <row r="37" spans="2:18" x14ac:dyDescent="0.25">
      <c r="B37" s="575"/>
      <c r="C37" s="575"/>
      <c r="D37" s="713"/>
      <c r="E37" s="713"/>
      <c r="F37" s="713"/>
      <c r="G37" s="713"/>
      <c r="H37" s="713"/>
      <c r="I37" s="713"/>
      <c r="J37" s="713"/>
      <c r="K37" s="713"/>
      <c r="L37" s="713"/>
      <c r="M37" s="124"/>
      <c r="N37" s="150"/>
    </row>
    <row r="38" spans="2:18" x14ac:dyDescent="0.25">
      <c r="B38" s="575"/>
      <c r="C38" s="575"/>
      <c r="D38" s="713"/>
      <c r="E38" s="713"/>
      <c r="F38" s="713"/>
      <c r="G38" s="713"/>
      <c r="H38" s="713"/>
      <c r="I38" s="713"/>
      <c r="J38" s="713"/>
      <c r="K38" s="713"/>
      <c r="L38" s="713"/>
      <c r="M38" s="124"/>
      <c r="N38" s="150"/>
    </row>
    <row r="39" spans="2:18" x14ac:dyDescent="0.25">
      <c r="B39" s="575"/>
      <c r="C39" s="575"/>
      <c r="D39" s="324"/>
      <c r="E39" s="324"/>
      <c r="F39" s="324"/>
      <c r="G39" s="324"/>
      <c r="H39" s="325"/>
      <c r="I39" s="325"/>
      <c r="J39" s="327"/>
      <c r="K39" s="326"/>
      <c r="L39" s="327"/>
    </row>
    <row r="40" spans="2:18" ht="16.5" x14ac:dyDescent="0.25">
      <c r="B40" s="333">
        <v>5</v>
      </c>
      <c r="C40" s="333"/>
      <c r="D40" s="574" t="s">
        <v>413</v>
      </c>
      <c r="E40" s="574"/>
      <c r="F40" s="574"/>
      <c r="G40" s="574"/>
      <c r="H40" s="341"/>
      <c r="I40" s="341"/>
      <c r="J40" s="342"/>
      <c r="K40" s="338"/>
      <c r="L40" s="342"/>
    </row>
    <row r="41" spans="2:18" ht="16.5" x14ac:dyDescent="0.25">
      <c r="C41" s="340"/>
      <c r="D41" s="125" t="s">
        <v>378</v>
      </c>
      <c r="E41" s="574"/>
      <c r="F41" s="574"/>
      <c r="G41" s="574"/>
      <c r="H41" s="341"/>
      <c r="I41" s="341"/>
      <c r="J41" s="343">
        <f>'Note 19-37'!G32</f>
        <v>1402068.9600441316</v>
      </c>
      <c r="K41" s="338"/>
      <c r="L41" s="343">
        <v>3130625</v>
      </c>
    </row>
    <row r="42" spans="2:18" ht="16.5" x14ac:dyDescent="0.25">
      <c r="C42" s="340"/>
      <c r="D42" s="125" t="s">
        <v>476</v>
      </c>
      <c r="E42" s="574"/>
      <c r="F42" s="574"/>
      <c r="G42" s="574"/>
      <c r="H42" s="341"/>
      <c r="I42" s="341"/>
      <c r="J42" s="343">
        <f>'Note 19-37'!G28</f>
        <v>1166386</v>
      </c>
      <c r="K42" s="338"/>
      <c r="L42" s="343"/>
    </row>
    <row r="43" spans="2:18" ht="16.5" x14ac:dyDescent="0.25">
      <c r="C43" s="340"/>
      <c r="D43" s="125" t="s">
        <v>379</v>
      </c>
      <c r="E43" s="574"/>
      <c r="F43" s="574"/>
      <c r="G43" s="574"/>
      <c r="H43" s="341"/>
      <c r="I43" s="341"/>
      <c r="J43" s="343">
        <f>'Note 19-37'!G40</f>
        <v>27614886.89135132</v>
      </c>
      <c r="K43" s="338"/>
      <c r="L43" s="343">
        <v>59533972</v>
      </c>
      <c r="N43" s="696" t="s">
        <v>300</v>
      </c>
      <c r="O43" s="696"/>
      <c r="P43" s="696"/>
      <c r="Q43" s="696"/>
      <c r="R43" s="696"/>
    </row>
    <row r="44" spans="2:18" ht="16.5" x14ac:dyDescent="0.25">
      <c r="C44" s="340"/>
      <c r="D44" s="125" t="s">
        <v>380</v>
      </c>
      <c r="E44" s="574"/>
      <c r="F44" s="574"/>
      <c r="G44" s="574"/>
      <c r="H44" s="341"/>
      <c r="I44" s="341"/>
      <c r="J44" s="343">
        <f>'Note 19-37'!G70</f>
        <v>5118689</v>
      </c>
      <c r="K44" s="338"/>
      <c r="L44" s="343">
        <v>5428442</v>
      </c>
    </row>
    <row r="45" spans="2:18" ht="16.5" x14ac:dyDescent="0.25">
      <c r="C45" s="340"/>
      <c r="D45" s="125" t="s">
        <v>477</v>
      </c>
      <c r="E45" s="574"/>
      <c r="F45" s="574"/>
      <c r="G45" s="574"/>
      <c r="H45" s="341"/>
      <c r="I45" s="341"/>
      <c r="J45" s="343">
        <f>'Note 19-37'!G34</f>
        <v>214800</v>
      </c>
      <c r="K45" s="338"/>
      <c r="L45" s="343"/>
    </row>
    <row r="46" spans="2:18" ht="16.5" x14ac:dyDescent="0.25">
      <c r="C46" s="340"/>
      <c r="D46" s="125" t="s">
        <v>381</v>
      </c>
      <c r="E46" s="574"/>
      <c r="F46" s="574"/>
      <c r="G46" s="574"/>
      <c r="H46" s="341"/>
      <c r="I46" s="341"/>
      <c r="J46" s="344">
        <f>'Note 19-37'!G78</f>
        <v>0</v>
      </c>
      <c r="K46" s="338"/>
      <c r="L46" s="344"/>
    </row>
    <row r="47" spans="2:18" ht="17.25" thickBot="1" x14ac:dyDescent="0.3">
      <c r="C47" s="340"/>
      <c r="D47" s="125"/>
      <c r="E47" s="574"/>
      <c r="F47" s="574"/>
      <c r="G47" s="574"/>
      <c r="H47" s="341"/>
      <c r="I47" s="341"/>
      <c r="J47" s="345">
        <f>SUM(J41:J46)</f>
        <v>35516830.851395451</v>
      </c>
      <c r="K47" s="338"/>
      <c r="L47" s="345">
        <f>SUM(L41:L46)</f>
        <v>68093039</v>
      </c>
    </row>
    <row r="48" spans="2:18" ht="1.5" customHeight="1" thickTop="1" x14ac:dyDescent="0.25">
      <c r="C48" s="340"/>
      <c r="D48" s="125"/>
      <c r="E48" s="574"/>
      <c r="F48" s="574"/>
      <c r="G48" s="574"/>
      <c r="H48" s="341"/>
      <c r="I48" s="341"/>
      <c r="J48" s="343"/>
      <c r="K48" s="338"/>
      <c r="L48" s="342"/>
    </row>
    <row r="49" spans="2:13" ht="16.5" hidden="1" x14ac:dyDescent="0.25">
      <c r="C49" s="340"/>
      <c r="D49" s="125"/>
      <c r="E49" s="574"/>
      <c r="F49" s="574"/>
      <c r="G49" s="574"/>
      <c r="H49" s="341"/>
      <c r="I49" s="341"/>
      <c r="J49" s="343"/>
      <c r="K49" s="338"/>
      <c r="L49" s="342"/>
    </row>
    <row r="50" spans="2:13" ht="16.5" hidden="1" x14ac:dyDescent="0.25">
      <c r="C50" s="340"/>
      <c r="D50" s="125"/>
      <c r="E50" s="574"/>
      <c r="F50" s="574"/>
      <c r="G50" s="574"/>
      <c r="H50" s="341"/>
      <c r="I50" s="341"/>
      <c r="J50" s="343"/>
      <c r="K50" s="338"/>
      <c r="L50" s="342"/>
    </row>
    <row r="51" spans="2:13" ht="16.5" x14ac:dyDescent="0.25">
      <c r="B51" s="337">
        <v>6</v>
      </c>
      <c r="C51" s="337"/>
      <c r="D51" s="574" t="s">
        <v>412</v>
      </c>
      <c r="E51" s="574"/>
      <c r="F51" s="574"/>
      <c r="G51" s="574"/>
      <c r="H51" s="341"/>
      <c r="I51" s="341"/>
      <c r="J51" s="342"/>
      <c r="K51" s="338"/>
      <c r="L51" s="342"/>
    </row>
    <row r="52" spans="2:13" ht="1.5" customHeight="1" x14ac:dyDescent="0.25">
      <c r="C52" s="340"/>
      <c r="D52" s="623"/>
      <c r="E52" s="623"/>
      <c r="F52" s="623"/>
      <c r="G52" s="623"/>
      <c r="H52" s="623"/>
      <c r="I52" s="341"/>
      <c r="J52" s="342"/>
      <c r="K52" s="338"/>
      <c r="L52" s="342"/>
    </row>
    <row r="53" spans="2:13" ht="16.5" customHeight="1" x14ac:dyDescent="0.25">
      <c r="C53" s="340"/>
      <c r="D53" s="125" t="s">
        <v>446</v>
      </c>
      <c r="E53" s="574"/>
      <c r="F53" s="574"/>
      <c r="G53" s="574"/>
      <c r="H53" s="341"/>
      <c r="I53" s="341"/>
      <c r="J53" s="343">
        <v>979600</v>
      </c>
      <c r="K53" s="338"/>
      <c r="L53" s="343">
        <v>0</v>
      </c>
    </row>
    <row r="54" spans="2:13" ht="18" customHeight="1" x14ac:dyDescent="0.25">
      <c r="C54" s="340"/>
      <c r="D54" s="125" t="s">
        <v>289</v>
      </c>
      <c r="E54" s="574"/>
      <c r="F54" s="574"/>
      <c r="G54" s="574"/>
      <c r="H54" s="341"/>
      <c r="I54" s="341"/>
      <c r="J54" s="343">
        <v>5836000</v>
      </c>
      <c r="K54" s="338"/>
      <c r="L54" s="343">
        <v>557000</v>
      </c>
    </row>
    <row r="55" spans="2:13" ht="18" customHeight="1" x14ac:dyDescent="0.25">
      <c r="C55" s="340"/>
      <c r="D55" s="125" t="s">
        <v>290</v>
      </c>
      <c r="E55" s="574"/>
      <c r="F55" s="574"/>
      <c r="G55" s="574"/>
      <c r="H55" s="341"/>
      <c r="I55" s="341"/>
      <c r="J55" s="343">
        <v>0</v>
      </c>
      <c r="K55" s="338"/>
      <c r="L55" s="343">
        <v>307200</v>
      </c>
    </row>
    <row r="56" spans="2:13" ht="18" customHeight="1" x14ac:dyDescent="0.25">
      <c r="C56" s="340"/>
      <c r="D56" s="125" t="s">
        <v>384</v>
      </c>
      <c r="E56" s="574"/>
      <c r="F56" s="574"/>
      <c r="G56" s="574"/>
      <c r="H56" s="341"/>
      <c r="I56" s="341"/>
      <c r="J56" s="343">
        <v>469530</v>
      </c>
      <c r="K56" s="338"/>
      <c r="L56" s="343">
        <v>2571570</v>
      </c>
    </row>
    <row r="57" spans="2:13" ht="18" customHeight="1" x14ac:dyDescent="0.25">
      <c r="C57" s="340"/>
      <c r="D57" s="125" t="s">
        <v>478</v>
      </c>
      <c r="E57" s="574"/>
      <c r="F57" s="574"/>
      <c r="G57" s="574"/>
      <c r="H57" s="341"/>
      <c r="I57" s="341"/>
      <c r="J57" s="343">
        <v>5318207</v>
      </c>
      <c r="K57" s="338"/>
      <c r="L57" s="343">
        <v>6196462</v>
      </c>
    </row>
    <row r="58" spans="2:13" ht="18" customHeight="1" x14ac:dyDescent="0.25">
      <c r="C58" s="340"/>
      <c r="D58" s="125" t="s">
        <v>382</v>
      </c>
      <c r="E58" s="574"/>
      <c r="F58" s="574"/>
      <c r="G58" s="574"/>
      <c r="H58" s="341"/>
      <c r="I58" s="341"/>
      <c r="J58" s="343">
        <v>1874495</v>
      </c>
      <c r="K58" s="338"/>
      <c r="L58" s="343">
        <v>2912017</v>
      </c>
    </row>
    <row r="59" spans="2:13" ht="18" customHeight="1" x14ac:dyDescent="0.25">
      <c r="C59" s="340"/>
      <c r="D59" s="125" t="s">
        <v>383</v>
      </c>
      <c r="E59" s="574"/>
      <c r="F59" s="574"/>
      <c r="G59" s="574"/>
      <c r="H59" s="341"/>
      <c r="I59" s="341"/>
      <c r="J59" s="343">
        <v>37521</v>
      </c>
      <c r="K59" s="338"/>
      <c r="L59" s="343">
        <v>37522</v>
      </c>
    </row>
    <row r="60" spans="2:13" ht="18" customHeight="1" x14ac:dyDescent="0.25">
      <c r="C60" s="340"/>
      <c r="D60" s="125" t="s">
        <v>430</v>
      </c>
      <c r="E60" s="574"/>
      <c r="F60" s="574"/>
      <c r="G60" s="574"/>
      <c r="H60" s="341"/>
      <c r="I60" s="341"/>
      <c r="J60" s="343">
        <v>424748</v>
      </c>
      <c r="K60" s="338"/>
      <c r="L60" s="343">
        <v>80755</v>
      </c>
      <c r="M60" s="119">
        <v>80755</v>
      </c>
    </row>
    <row r="61" spans="2:13" ht="18" customHeight="1" x14ac:dyDescent="0.25">
      <c r="C61" s="340"/>
      <c r="D61" s="125" t="s">
        <v>385</v>
      </c>
      <c r="E61" s="574"/>
      <c r="F61" s="574"/>
      <c r="G61" s="574"/>
      <c r="H61" s="341"/>
      <c r="I61" s="341"/>
      <c r="J61" s="343">
        <v>1760208</v>
      </c>
      <c r="K61" s="338"/>
      <c r="L61" s="343">
        <v>1203008</v>
      </c>
    </row>
    <row r="62" spans="2:13" ht="18" customHeight="1" x14ac:dyDescent="0.25">
      <c r="C62" s="340"/>
      <c r="D62" s="125" t="s">
        <v>445</v>
      </c>
      <c r="E62" s="574"/>
      <c r="F62" s="574"/>
      <c r="G62" s="574"/>
      <c r="H62" s="341"/>
      <c r="I62" s="341"/>
      <c r="J62" s="343">
        <v>66914</v>
      </c>
      <c r="K62" s="338"/>
      <c r="L62" s="343">
        <v>0</v>
      </c>
    </row>
    <row r="63" spans="2:13" ht="18" customHeight="1" x14ac:dyDescent="0.25">
      <c r="C63" s="340"/>
      <c r="D63" s="125" t="s">
        <v>447</v>
      </c>
      <c r="E63" s="574"/>
      <c r="F63" s="574"/>
      <c r="G63" s="574"/>
      <c r="H63" s="341"/>
      <c r="I63" s="341"/>
      <c r="J63" s="343">
        <v>9378400</v>
      </c>
      <c r="K63" s="338"/>
      <c r="L63" s="343">
        <v>0</v>
      </c>
    </row>
    <row r="64" spans="2:13" ht="18" customHeight="1" x14ac:dyDescent="0.25">
      <c r="C64" s="340"/>
      <c r="D64" s="125" t="s">
        <v>448</v>
      </c>
      <c r="E64" s="574"/>
      <c r="F64" s="574"/>
      <c r="G64" s="574"/>
      <c r="H64" s="341"/>
      <c r="I64" s="341"/>
      <c r="J64" s="343">
        <v>404467</v>
      </c>
      <c r="K64" s="338"/>
      <c r="L64" s="343">
        <v>0</v>
      </c>
    </row>
    <row r="65" spans="2:12" ht="16.5" x14ac:dyDescent="0.25">
      <c r="C65" s="340"/>
      <c r="D65" s="125" t="s">
        <v>291</v>
      </c>
      <c r="E65" s="574"/>
      <c r="F65" s="574"/>
      <c r="G65" s="574"/>
      <c r="H65" s="341"/>
      <c r="I65" s="341"/>
      <c r="J65" s="343">
        <v>453420</v>
      </c>
      <c r="K65" s="343"/>
      <c r="L65" s="343">
        <v>2158075</v>
      </c>
    </row>
    <row r="66" spans="2:12" ht="15" customHeight="1" thickBot="1" x14ac:dyDescent="0.3">
      <c r="C66" s="340"/>
      <c r="D66" s="125"/>
      <c r="E66" s="574"/>
      <c r="F66" s="574"/>
      <c r="G66" s="574"/>
      <c r="H66" s="341"/>
      <c r="I66" s="341"/>
      <c r="J66" s="345">
        <f>SUM(J53:J65)</f>
        <v>27003510</v>
      </c>
      <c r="K66" s="338"/>
      <c r="L66" s="345">
        <f>SUM(L53:L65)</f>
        <v>16023609</v>
      </c>
    </row>
    <row r="67" spans="2:12" ht="15" customHeight="1" thickTop="1" x14ac:dyDescent="0.25">
      <c r="C67" s="340"/>
      <c r="D67" s="125"/>
      <c r="E67" s="574"/>
      <c r="F67" s="574"/>
      <c r="G67" s="574"/>
      <c r="H67" s="341"/>
      <c r="I67" s="341"/>
      <c r="J67" s="342"/>
      <c r="K67" s="338"/>
      <c r="L67" s="342"/>
    </row>
    <row r="68" spans="2:12" ht="19.5" customHeight="1" x14ac:dyDescent="0.25">
      <c r="C68" s="340"/>
      <c r="D68" s="697" t="s">
        <v>424</v>
      </c>
      <c r="E68" s="697"/>
      <c r="F68" s="697"/>
      <c r="G68" s="697"/>
      <c r="H68" s="697"/>
      <c r="I68" s="697"/>
      <c r="J68" s="697"/>
      <c r="K68" s="697"/>
      <c r="L68" s="697"/>
    </row>
    <row r="69" spans="2:12" ht="18.75" hidden="1" customHeight="1" x14ac:dyDescent="0.25">
      <c r="C69" s="340"/>
      <c r="D69" s="698" t="s">
        <v>318</v>
      </c>
      <c r="E69" s="698"/>
      <c r="F69" s="698"/>
      <c r="G69" s="698"/>
      <c r="H69" s="698"/>
      <c r="I69" s="698"/>
      <c r="J69" s="698"/>
      <c r="K69" s="698"/>
      <c r="L69" s="698"/>
    </row>
    <row r="70" spans="2:12" ht="43.5" hidden="1" customHeight="1" x14ac:dyDescent="0.25">
      <c r="C70" s="340"/>
      <c r="D70" s="698"/>
      <c r="E70" s="698"/>
      <c r="F70" s="698"/>
      <c r="G70" s="698"/>
      <c r="H70" s="698"/>
      <c r="I70" s="698"/>
      <c r="J70" s="698"/>
      <c r="K70" s="698"/>
      <c r="L70" s="698"/>
    </row>
    <row r="71" spans="2:12" ht="30.75" customHeight="1" x14ac:dyDescent="0.25">
      <c r="C71" s="346"/>
      <c r="D71" s="698"/>
      <c r="E71" s="698"/>
      <c r="F71" s="698"/>
      <c r="G71" s="698"/>
      <c r="H71" s="698"/>
      <c r="I71" s="698"/>
      <c r="J71" s="698"/>
      <c r="K71" s="698"/>
      <c r="L71" s="698"/>
    </row>
    <row r="72" spans="2:12" x14ac:dyDescent="0.25">
      <c r="C72" s="346"/>
      <c r="D72" s="589"/>
      <c r="E72" s="589"/>
      <c r="F72" s="589"/>
      <c r="G72" s="589"/>
      <c r="H72" s="589"/>
      <c r="I72" s="589"/>
      <c r="J72" s="589"/>
      <c r="K72" s="589"/>
      <c r="L72" s="589"/>
    </row>
    <row r="73" spans="2:12" x14ac:dyDescent="0.25">
      <c r="B73" s="337">
        <v>7</v>
      </c>
      <c r="C73" s="337"/>
      <c r="D73" s="123" t="s">
        <v>411</v>
      </c>
      <c r="E73" s="324"/>
      <c r="F73" s="324"/>
      <c r="G73" s="577"/>
      <c r="H73" s="325"/>
      <c r="I73" s="325"/>
    </row>
    <row r="74" spans="2:12" ht="7.5" customHeight="1" x14ac:dyDescent="0.25">
      <c r="C74" s="340"/>
      <c r="D74" s="623"/>
      <c r="E74" s="623"/>
      <c r="F74" s="623"/>
      <c r="G74" s="623"/>
      <c r="H74" s="623"/>
      <c r="I74" s="325"/>
    </row>
    <row r="75" spans="2:12" ht="18" customHeight="1" x14ac:dyDescent="0.25">
      <c r="B75" s="337"/>
      <c r="C75" s="337"/>
      <c r="D75" s="324" t="s">
        <v>30</v>
      </c>
      <c r="E75" s="324"/>
      <c r="F75" s="324"/>
      <c r="G75" s="577"/>
      <c r="H75" s="343"/>
      <c r="I75" s="343"/>
      <c r="J75" s="343">
        <v>90440</v>
      </c>
      <c r="K75" s="343"/>
      <c r="L75" s="343">
        <v>90440</v>
      </c>
    </row>
    <row r="76" spans="2:12" ht="18" customHeight="1" x14ac:dyDescent="0.25">
      <c r="B76" s="337"/>
      <c r="C76" s="337"/>
      <c r="D76" s="324" t="s">
        <v>387</v>
      </c>
      <c r="E76" s="324"/>
      <c r="F76" s="324"/>
      <c r="G76" s="577"/>
      <c r="H76" s="343"/>
      <c r="I76" s="343"/>
      <c r="J76" s="343">
        <v>1094000</v>
      </c>
      <c r="K76" s="343"/>
      <c r="L76" s="343">
        <v>1094000</v>
      </c>
    </row>
    <row r="77" spans="2:12" ht="18" customHeight="1" x14ac:dyDescent="0.25">
      <c r="B77" s="337"/>
      <c r="C77" s="337"/>
      <c r="D77" s="324" t="s">
        <v>464</v>
      </c>
      <c r="E77" s="324"/>
      <c r="F77" s="324"/>
      <c r="G77" s="577"/>
      <c r="H77" s="343"/>
      <c r="I77" s="343"/>
      <c r="J77" s="343">
        <v>24546471</v>
      </c>
      <c r="K77" s="343"/>
      <c r="L77" s="343">
        <v>12332570</v>
      </c>
    </row>
    <row r="78" spans="2:12" ht="16.5" customHeight="1" x14ac:dyDescent="0.25">
      <c r="B78" s="337"/>
      <c r="C78" s="337"/>
      <c r="D78" s="324" t="s">
        <v>4</v>
      </c>
      <c r="E78" s="324"/>
      <c r="F78" s="324"/>
      <c r="G78" s="577"/>
      <c r="H78" s="343"/>
      <c r="I78" s="343"/>
      <c r="J78" s="122">
        <v>429866</v>
      </c>
      <c r="K78" s="343"/>
      <c r="L78" s="122">
        <v>499540</v>
      </c>
    </row>
    <row r="79" spans="2:12" x14ac:dyDescent="0.25">
      <c r="B79" s="337"/>
      <c r="C79" s="337"/>
      <c r="D79" s="324" t="s">
        <v>459</v>
      </c>
      <c r="E79" s="324"/>
      <c r="F79" s="324"/>
      <c r="G79" s="577"/>
      <c r="H79" s="343"/>
      <c r="I79" s="343"/>
      <c r="J79" s="122">
        <v>1860157</v>
      </c>
      <c r="K79" s="343"/>
      <c r="L79" s="122">
        <v>1848062</v>
      </c>
    </row>
    <row r="80" spans="2:12" x14ac:dyDescent="0.25">
      <c r="B80" s="337"/>
      <c r="C80" s="337"/>
      <c r="D80" s="324" t="s">
        <v>42</v>
      </c>
      <c r="E80" s="324"/>
      <c r="F80" s="324"/>
      <c r="G80" s="577"/>
      <c r="H80" s="343"/>
      <c r="I80" s="343"/>
      <c r="J80" s="122">
        <v>300000</v>
      </c>
      <c r="K80" s="343"/>
      <c r="L80" s="122">
        <v>300000</v>
      </c>
    </row>
    <row r="81" spans="2:13" x14ac:dyDescent="0.25">
      <c r="B81" s="337"/>
      <c r="C81" s="337"/>
      <c r="D81" s="324" t="s">
        <v>48</v>
      </c>
      <c r="E81" s="324"/>
      <c r="F81" s="324"/>
      <c r="G81" s="577"/>
      <c r="H81" s="343"/>
      <c r="I81" s="343"/>
      <c r="J81" s="343">
        <v>39150</v>
      </c>
      <c r="K81" s="343"/>
      <c r="L81" s="343">
        <v>39150</v>
      </c>
    </row>
    <row r="82" spans="2:13" ht="16.5" x14ac:dyDescent="0.25">
      <c r="B82" s="337"/>
      <c r="C82" s="337"/>
      <c r="D82" s="324" t="s">
        <v>3</v>
      </c>
      <c r="E82" s="324"/>
      <c r="F82" s="324"/>
      <c r="G82" s="577"/>
      <c r="H82" s="347"/>
      <c r="I82" s="347">
        <v>950</v>
      </c>
      <c r="J82" s="344">
        <v>536950</v>
      </c>
      <c r="K82" s="343"/>
      <c r="L82" s="344">
        <v>536950</v>
      </c>
    </row>
    <row r="83" spans="2:13" ht="17.25" thickBot="1" x14ac:dyDescent="0.3">
      <c r="B83" s="337"/>
      <c r="C83" s="337"/>
      <c r="D83" s="574" t="s">
        <v>129</v>
      </c>
      <c r="E83" s="574"/>
      <c r="F83" s="574"/>
      <c r="G83" s="574"/>
      <c r="H83" s="348"/>
      <c r="I83" s="349"/>
      <c r="J83" s="350">
        <f>SUM(J75:J82)</f>
        <v>28897034</v>
      </c>
      <c r="K83" s="348"/>
      <c r="L83" s="350">
        <f>SUM(L75:L82)</f>
        <v>16740712</v>
      </c>
    </row>
    <row r="84" spans="2:13" ht="7.5" customHeight="1" thickTop="1" x14ac:dyDescent="0.25">
      <c r="B84" s="337"/>
      <c r="C84" s="337"/>
      <c r="D84" s="574"/>
      <c r="E84" s="574"/>
      <c r="F84" s="574"/>
      <c r="G84" s="574"/>
      <c r="H84" s="348"/>
      <c r="I84" s="349"/>
      <c r="J84" s="351"/>
      <c r="K84" s="349"/>
      <c r="L84" s="351"/>
    </row>
    <row r="85" spans="2:13" ht="18" customHeight="1" x14ac:dyDescent="0.25">
      <c r="C85" s="340"/>
      <c r="D85" s="698" t="s">
        <v>509</v>
      </c>
      <c r="E85" s="698"/>
      <c r="F85" s="698"/>
      <c r="G85" s="698"/>
      <c r="H85" s="698"/>
      <c r="I85" s="698"/>
      <c r="J85" s="698"/>
      <c r="K85" s="698"/>
      <c r="L85" s="698"/>
      <c r="M85" s="124"/>
    </row>
    <row r="86" spans="2:13" ht="9" customHeight="1" x14ac:dyDescent="0.25">
      <c r="C86" s="340"/>
      <c r="D86" s="698"/>
      <c r="E86" s="698"/>
      <c r="F86" s="698"/>
      <c r="G86" s="698"/>
      <c r="H86" s="698"/>
      <c r="I86" s="698"/>
      <c r="J86" s="698"/>
      <c r="K86" s="698"/>
      <c r="L86" s="698"/>
    </row>
    <row r="87" spans="2:13" x14ac:dyDescent="0.25">
      <c r="C87" s="340"/>
      <c r="D87" s="698"/>
      <c r="E87" s="698"/>
      <c r="F87" s="698"/>
      <c r="G87" s="698"/>
      <c r="H87" s="698"/>
      <c r="I87" s="698"/>
      <c r="J87" s="698"/>
      <c r="K87" s="698"/>
      <c r="L87" s="698"/>
    </row>
    <row r="88" spans="2:13" x14ac:dyDescent="0.25">
      <c r="C88" s="340"/>
      <c r="D88" s="698"/>
      <c r="E88" s="698"/>
      <c r="F88" s="698"/>
      <c r="G88" s="698"/>
      <c r="H88" s="698"/>
      <c r="I88" s="698"/>
      <c r="J88" s="698"/>
      <c r="K88" s="698"/>
      <c r="L88" s="698"/>
    </row>
    <row r="89" spans="2:13" ht="4.5" customHeight="1" x14ac:dyDescent="0.25">
      <c r="C89" s="340"/>
      <c r="D89" s="589"/>
      <c r="E89" s="589"/>
      <c r="F89" s="589"/>
      <c r="G89" s="589"/>
      <c r="H89" s="589"/>
      <c r="I89" s="589"/>
      <c r="J89" s="589"/>
      <c r="K89" s="589"/>
      <c r="L89" s="589"/>
    </row>
    <row r="90" spans="2:13" ht="21" customHeight="1" x14ac:dyDescent="0.25">
      <c r="C90" s="340"/>
      <c r="D90" s="698" t="s">
        <v>510</v>
      </c>
      <c r="E90" s="698"/>
      <c r="F90" s="698"/>
      <c r="G90" s="698"/>
      <c r="H90" s="698"/>
      <c r="I90" s="698"/>
      <c r="J90" s="698"/>
      <c r="K90" s="698"/>
      <c r="L90" s="698"/>
    </row>
    <row r="91" spans="2:13" ht="9.75" customHeight="1" x14ac:dyDescent="0.25">
      <c r="C91" s="340"/>
      <c r="D91" s="698"/>
      <c r="E91" s="698"/>
      <c r="F91" s="698"/>
      <c r="G91" s="698"/>
      <c r="H91" s="698"/>
      <c r="I91" s="698"/>
      <c r="J91" s="698"/>
      <c r="K91" s="698"/>
      <c r="L91" s="698"/>
    </row>
    <row r="92" spans="2:13" ht="7.5" customHeight="1" x14ac:dyDescent="0.25">
      <c r="C92" s="340"/>
      <c r="D92" s="589"/>
      <c r="E92" s="589"/>
      <c r="F92" s="589"/>
      <c r="G92" s="589"/>
      <c r="H92" s="589"/>
      <c r="I92" s="589"/>
      <c r="J92" s="589"/>
      <c r="K92" s="589"/>
      <c r="L92" s="589"/>
    </row>
    <row r="93" spans="2:13" ht="16.5" customHeight="1" x14ac:dyDescent="0.25">
      <c r="C93" s="340"/>
      <c r="D93" s="698" t="s">
        <v>511</v>
      </c>
      <c r="E93" s="698"/>
      <c r="F93" s="698"/>
      <c r="G93" s="698"/>
      <c r="H93" s="698"/>
      <c r="I93" s="698"/>
      <c r="J93" s="698"/>
      <c r="K93" s="698"/>
      <c r="L93" s="698"/>
    </row>
    <row r="94" spans="2:13" x14ac:dyDescent="0.25">
      <c r="C94" s="340"/>
      <c r="D94" s="698"/>
      <c r="E94" s="698"/>
      <c r="F94" s="698"/>
      <c r="G94" s="698"/>
      <c r="H94" s="698"/>
      <c r="I94" s="698"/>
      <c r="J94" s="698"/>
      <c r="K94" s="698"/>
      <c r="L94" s="698"/>
    </row>
    <row r="95" spans="2:13" ht="3" customHeight="1" x14ac:dyDescent="0.25">
      <c r="C95" s="340"/>
      <c r="D95" s="624"/>
      <c r="E95" s="624"/>
      <c r="F95" s="624"/>
      <c r="G95" s="624"/>
      <c r="H95" s="625"/>
      <c r="I95" s="625"/>
      <c r="J95" s="625"/>
      <c r="K95" s="625"/>
      <c r="L95" s="626"/>
    </row>
    <row r="96" spans="2:13" x14ac:dyDescent="0.25">
      <c r="C96" s="340"/>
      <c r="D96" s="698" t="s">
        <v>512</v>
      </c>
      <c r="E96" s="698"/>
      <c r="F96" s="698"/>
      <c r="G96" s="698"/>
      <c r="H96" s="698"/>
      <c r="I96" s="698"/>
      <c r="J96" s="698"/>
      <c r="K96" s="698"/>
      <c r="L96" s="698"/>
    </row>
    <row r="97" spans="2:14" ht="16.5" customHeight="1" x14ac:dyDescent="0.25">
      <c r="C97" s="340"/>
      <c r="D97" s="698"/>
      <c r="E97" s="698"/>
      <c r="F97" s="698"/>
      <c r="G97" s="698"/>
      <c r="H97" s="698"/>
      <c r="I97" s="698"/>
      <c r="J97" s="698"/>
      <c r="K97" s="698"/>
      <c r="L97" s="698"/>
    </row>
    <row r="98" spans="2:14" ht="8.25" customHeight="1" x14ac:dyDescent="0.25">
      <c r="C98" s="340"/>
      <c r="D98" s="590"/>
      <c r="E98" s="590"/>
      <c r="F98" s="590"/>
      <c r="G98" s="590"/>
      <c r="H98" s="590"/>
      <c r="I98" s="590"/>
      <c r="J98" s="590"/>
      <c r="K98" s="590"/>
      <c r="L98" s="590"/>
      <c r="N98" s="124"/>
    </row>
    <row r="99" spans="2:14" x14ac:dyDescent="0.25">
      <c r="B99" s="337">
        <v>8</v>
      </c>
      <c r="C99" s="337"/>
      <c r="D99" s="123" t="s">
        <v>410</v>
      </c>
      <c r="E99" s="324"/>
      <c r="F99" s="324"/>
      <c r="G99" s="324"/>
      <c r="H99" s="325"/>
      <c r="I99" s="325"/>
      <c r="J99" s="325"/>
      <c r="K99" s="325"/>
      <c r="L99" s="335"/>
    </row>
    <row r="100" spans="2:14" ht="9" customHeight="1" x14ac:dyDescent="0.25">
      <c r="C100" s="340"/>
      <c r="D100" s="623"/>
      <c r="E100" s="623"/>
      <c r="F100" s="623"/>
      <c r="G100" s="623"/>
      <c r="H100" s="623"/>
      <c r="I100" s="325"/>
      <c r="J100" s="325"/>
      <c r="K100" s="325"/>
      <c r="L100" s="335"/>
    </row>
    <row r="101" spans="2:14" ht="16.5" x14ac:dyDescent="0.25">
      <c r="B101" s="337"/>
      <c r="C101" s="337"/>
      <c r="D101" s="123" t="s">
        <v>309</v>
      </c>
      <c r="E101" s="324"/>
      <c r="F101" s="324"/>
      <c r="G101" s="324"/>
      <c r="H101" s="347"/>
      <c r="I101" s="347"/>
      <c r="J101" s="343">
        <v>77</v>
      </c>
      <c r="K101" s="347"/>
      <c r="L101" s="343">
        <v>43048</v>
      </c>
    </row>
    <row r="102" spans="2:14" x14ac:dyDescent="0.25">
      <c r="B102" s="337"/>
      <c r="C102" s="337"/>
      <c r="D102" s="123" t="s">
        <v>310</v>
      </c>
      <c r="E102" s="324"/>
      <c r="F102" s="123"/>
      <c r="G102" s="123"/>
      <c r="H102" s="325"/>
      <c r="I102" s="325"/>
      <c r="J102" s="335"/>
      <c r="K102" s="325"/>
      <c r="L102" s="335"/>
    </row>
    <row r="103" spans="2:14" x14ac:dyDescent="0.25">
      <c r="B103" s="340" t="s">
        <v>26</v>
      </c>
      <c r="C103" s="340"/>
      <c r="D103" s="324" t="s">
        <v>94</v>
      </c>
      <c r="E103" s="352"/>
      <c r="F103" s="324"/>
      <c r="G103" s="324"/>
      <c r="H103" s="343"/>
      <c r="I103" s="343"/>
      <c r="J103" s="343">
        <v>60801</v>
      </c>
      <c r="K103" s="343"/>
      <c r="L103" s="343">
        <v>60801</v>
      </c>
    </row>
    <row r="104" spans="2:14" x14ac:dyDescent="0.25">
      <c r="C104" s="340"/>
      <c r="D104" s="324" t="s">
        <v>115</v>
      </c>
      <c r="E104" s="352"/>
      <c r="F104" s="324"/>
      <c r="G104" s="324"/>
      <c r="H104" s="343"/>
      <c r="I104" s="343"/>
      <c r="J104" s="343">
        <v>11364935</v>
      </c>
      <c r="K104" s="343"/>
      <c r="L104" s="343">
        <v>1417523</v>
      </c>
    </row>
    <row r="105" spans="2:14" x14ac:dyDescent="0.25">
      <c r="C105" s="340"/>
      <c r="D105" s="324" t="s">
        <v>457</v>
      </c>
      <c r="E105" s="352"/>
      <c r="F105" s="324"/>
      <c r="G105" s="324"/>
      <c r="H105" s="343"/>
      <c r="I105" s="343"/>
      <c r="J105" s="343">
        <v>3639750</v>
      </c>
      <c r="K105" s="343"/>
      <c r="L105" s="343">
        <v>16395337</v>
      </c>
    </row>
    <row r="106" spans="2:14" ht="15" customHeight="1" x14ac:dyDescent="0.25">
      <c r="C106" s="340"/>
      <c r="D106" s="324" t="s">
        <v>255</v>
      </c>
      <c r="E106" s="352"/>
      <c r="F106" s="324"/>
      <c r="G106" s="324"/>
      <c r="H106" s="343"/>
      <c r="I106" s="343"/>
      <c r="J106" s="344">
        <v>7012178</v>
      </c>
      <c r="K106" s="343"/>
      <c r="L106" s="344">
        <v>1545733</v>
      </c>
    </row>
    <row r="107" spans="2:14" ht="3" hidden="1" customHeight="1" x14ac:dyDescent="0.25">
      <c r="C107" s="340"/>
      <c r="D107" s="568"/>
      <c r="E107" s="568"/>
      <c r="F107" s="568"/>
      <c r="G107" s="568"/>
      <c r="H107" s="347"/>
      <c r="I107" s="347"/>
      <c r="J107" s="342"/>
      <c r="K107" s="347"/>
      <c r="L107" s="342"/>
    </row>
    <row r="108" spans="2:14" ht="17.25" thickBot="1" x14ac:dyDescent="0.3">
      <c r="C108" s="340"/>
      <c r="D108" s="705" t="s">
        <v>311</v>
      </c>
      <c r="E108" s="705"/>
      <c r="F108" s="705"/>
      <c r="G108" s="705"/>
      <c r="H108" s="343" t="s">
        <v>25</v>
      </c>
      <c r="I108" s="347"/>
      <c r="J108" s="339">
        <f>SUM(J101:J106)</f>
        <v>22077741</v>
      </c>
      <c r="K108" s="342">
        <f>SUM(K101:K106)</f>
        <v>0</v>
      </c>
      <c r="L108" s="339">
        <f>SUM(L101:L106)</f>
        <v>19462442</v>
      </c>
    </row>
    <row r="109" spans="2:14" ht="1.5" customHeight="1" thickTop="1" x14ac:dyDescent="0.25">
      <c r="C109" s="340"/>
      <c r="D109" s="574"/>
      <c r="E109" s="574"/>
      <c r="F109" s="574"/>
      <c r="G109" s="574"/>
      <c r="H109" s="343"/>
      <c r="I109" s="347"/>
      <c r="J109" s="342"/>
      <c r="K109" s="347"/>
      <c r="L109" s="342"/>
    </row>
    <row r="110" spans="2:14" ht="16.5" hidden="1" x14ac:dyDescent="0.25">
      <c r="C110" s="340"/>
      <c r="D110" s="574"/>
      <c r="E110" s="574"/>
      <c r="F110" s="574"/>
      <c r="G110" s="574"/>
      <c r="H110" s="343"/>
      <c r="I110" s="347"/>
      <c r="J110" s="342"/>
      <c r="K110" s="347"/>
      <c r="L110" s="342"/>
    </row>
    <row r="111" spans="2:14" ht="7.5" hidden="1" customHeight="1" x14ac:dyDescent="0.25">
      <c r="C111" s="340"/>
      <c r="D111" s="574"/>
      <c r="E111" s="574"/>
      <c r="F111" s="574"/>
      <c r="G111" s="574"/>
      <c r="H111" s="343"/>
      <c r="I111" s="347"/>
      <c r="J111" s="342"/>
      <c r="K111" s="347"/>
      <c r="L111" s="342"/>
    </row>
    <row r="112" spans="2:14" ht="17.25" customHeight="1" x14ac:dyDescent="0.25">
      <c r="C112" s="340"/>
      <c r="D112" s="700" t="s">
        <v>513</v>
      </c>
      <c r="E112" s="700"/>
      <c r="F112" s="700"/>
      <c r="G112" s="700"/>
      <c r="H112" s="700"/>
      <c r="I112" s="700"/>
      <c r="J112" s="700"/>
      <c r="K112" s="700"/>
      <c r="L112" s="700"/>
    </row>
    <row r="113" spans="2:12" ht="16.5" customHeight="1" x14ac:dyDescent="0.25">
      <c r="C113" s="340"/>
      <c r="D113" s="700"/>
      <c r="E113" s="700"/>
      <c r="F113" s="700"/>
      <c r="G113" s="700"/>
      <c r="H113" s="700"/>
      <c r="I113" s="700"/>
      <c r="J113" s="700"/>
      <c r="K113" s="700"/>
      <c r="L113" s="700"/>
    </row>
    <row r="114" spans="2:12" s="354" customFormat="1" ht="15.95" customHeight="1" x14ac:dyDescent="0.25">
      <c r="B114" s="353"/>
      <c r="C114" s="353"/>
      <c r="D114" s="700" t="s">
        <v>514</v>
      </c>
      <c r="E114" s="700"/>
      <c r="F114" s="700"/>
      <c r="G114" s="700"/>
      <c r="H114" s="700"/>
      <c r="I114" s="700"/>
      <c r="J114" s="700"/>
      <c r="K114" s="700"/>
      <c r="L114" s="700"/>
    </row>
    <row r="115" spans="2:12" s="354" customFormat="1" ht="15.95" customHeight="1" x14ac:dyDescent="0.25">
      <c r="B115" s="353"/>
      <c r="C115" s="353"/>
      <c r="D115" s="700"/>
      <c r="E115" s="700"/>
      <c r="F115" s="700"/>
      <c r="G115" s="700"/>
      <c r="H115" s="700"/>
      <c r="I115" s="700"/>
      <c r="J115" s="700"/>
      <c r="K115" s="700"/>
      <c r="L115" s="700"/>
    </row>
    <row r="116" spans="2:12" s="354" customFormat="1" ht="15.95" customHeight="1" x14ac:dyDescent="0.25">
      <c r="B116" s="353"/>
      <c r="C116" s="353"/>
      <c r="D116" s="593"/>
      <c r="E116" s="593"/>
      <c r="F116" s="593"/>
      <c r="G116" s="593"/>
      <c r="H116" s="593"/>
      <c r="I116" s="593"/>
      <c r="J116" s="593"/>
      <c r="K116" s="593"/>
      <c r="L116" s="593"/>
    </row>
    <row r="117" spans="2:12" s="354" customFormat="1" ht="15.95" customHeight="1" x14ac:dyDescent="0.25">
      <c r="B117" s="353"/>
      <c r="C117" s="353"/>
      <c r="D117" s="355"/>
      <c r="E117" s="355"/>
      <c r="F117" s="355"/>
      <c r="G117" s="355"/>
      <c r="H117" s="355"/>
      <c r="I117" s="355"/>
      <c r="J117" s="355"/>
      <c r="K117" s="355"/>
      <c r="L117" s="355"/>
    </row>
    <row r="118" spans="2:12" s="354" customFormat="1" hidden="1" x14ac:dyDescent="0.25">
      <c r="B118" s="353"/>
      <c r="C118" s="353"/>
      <c r="D118" s="355"/>
      <c r="E118" s="355"/>
      <c r="F118" s="355"/>
      <c r="G118" s="355"/>
      <c r="H118" s="355"/>
      <c r="I118" s="355"/>
      <c r="J118" s="355"/>
      <c r="K118" s="355"/>
      <c r="L118" s="355"/>
    </row>
    <row r="119" spans="2:12" s="354" customFormat="1" hidden="1" x14ac:dyDescent="0.25">
      <c r="B119" s="353"/>
      <c r="C119" s="353"/>
      <c r="D119" s="355"/>
      <c r="E119" s="355"/>
      <c r="F119" s="355"/>
      <c r="G119" s="355"/>
      <c r="H119" s="355"/>
      <c r="I119" s="355"/>
      <c r="J119" s="355"/>
      <c r="K119" s="355"/>
      <c r="L119" s="355"/>
    </row>
    <row r="120" spans="2:12" s="354" customFormat="1" hidden="1" x14ac:dyDescent="0.25">
      <c r="B120" s="353"/>
      <c r="C120" s="353"/>
      <c r="D120" s="355"/>
      <c r="E120" s="355"/>
      <c r="F120" s="355"/>
      <c r="G120" s="355"/>
      <c r="H120" s="355"/>
      <c r="I120" s="355"/>
      <c r="J120" s="355"/>
      <c r="K120" s="355"/>
      <c r="L120" s="355"/>
    </row>
    <row r="121" spans="2:12" s="354" customFormat="1" hidden="1" x14ac:dyDescent="0.25">
      <c r="B121" s="353"/>
      <c r="C121" s="353"/>
      <c r="D121" s="355"/>
      <c r="E121" s="355"/>
      <c r="F121" s="355"/>
      <c r="G121" s="355"/>
      <c r="H121" s="355"/>
      <c r="I121" s="355"/>
      <c r="J121" s="355"/>
      <c r="K121" s="355"/>
      <c r="L121" s="355"/>
    </row>
    <row r="122" spans="2:12" s="354" customFormat="1" ht="14.25" hidden="1" customHeight="1" x14ac:dyDescent="0.25">
      <c r="B122" s="353"/>
      <c r="C122" s="353"/>
      <c r="D122" s="355"/>
      <c r="E122" s="355"/>
      <c r="F122" s="355"/>
      <c r="G122" s="355"/>
      <c r="H122" s="355"/>
      <c r="I122" s="355"/>
      <c r="J122" s="355"/>
      <c r="K122" s="355"/>
      <c r="L122" s="355"/>
    </row>
    <row r="123" spans="2:12" s="354" customFormat="1" hidden="1" x14ac:dyDescent="0.25">
      <c r="B123" s="353"/>
      <c r="C123" s="353"/>
      <c r="D123" s="355"/>
      <c r="E123" s="355"/>
      <c r="F123" s="355"/>
      <c r="G123" s="355"/>
      <c r="H123" s="355"/>
      <c r="I123" s="355"/>
      <c r="J123" s="355"/>
      <c r="K123" s="355"/>
      <c r="L123" s="355"/>
    </row>
    <row r="124" spans="2:12" s="354" customFormat="1" hidden="1" x14ac:dyDescent="0.25">
      <c r="B124" s="353"/>
      <c r="C124" s="353"/>
      <c r="D124" s="355"/>
      <c r="E124" s="355"/>
      <c r="F124" s="355"/>
      <c r="G124" s="355"/>
      <c r="H124" s="355"/>
      <c r="I124" s="355"/>
      <c r="J124" s="355"/>
      <c r="K124" s="355"/>
      <c r="L124" s="355"/>
    </row>
    <row r="125" spans="2:12" s="354" customFormat="1" hidden="1" x14ac:dyDescent="0.25">
      <c r="B125" s="353"/>
      <c r="C125" s="353"/>
      <c r="D125" s="355"/>
      <c r="E125" s="355"/>
      <c r="F125" s="355"/>
      <c r="G125" s="355"/>
      <c r="H125" s="355"/>
      <c r="I125" s="355"/>
      <c r="J125" s="355"/>
      <c r="K125" s="355"/>
      <c r="L125" s="355"/>
    </row>
    <row r="126" spans="2:12" s="354" customFormat="1" hidden="1" x14ac:dyDescent="0.25">
      <c r="B126" s="353"/>
      <c r="C126" s="353"/>
      <c r="D126" s="355"/>
      <c r="E126" s="355"/>
      <c r="F126" s="355"/>
      <c r="G126" s="355"/>
      <c r="H126" s="355"/>
      <c r="I126" s="355"/>
      <c r="J126" s="355"/>
      <c r="K126" s="355"/>
      <c r="L126" s="355"/>
    </row>
    <row r="127" spans="2:12" s="354" customFormat="1" hidden="1" x14ac:dyDescent="0.25">
      <c r="B127" s="353"/>
      <c r="C127" s="353"/>
      <c r="D127" s="355"/>
      <c r="E127" s="355"/>
      <c r="F127" s="355"/>
      <c r="G127" s="355"/>
      <c r="H127" s="355"/>
      <c r="I127" s="355"/>
      <c r="J127" s="725" t="s">
        <v>303</v>
      </c>
      <c r="K127" s="726"/>
      <c r="L127" s="727"/>
    </row>
    <row r="128" spans="2:12" s="354" customFormat="1" hidden="1" x14ac:dyDescent="0.25">
      <c r="B128" s="353"/>
      <c r="C128" s="353"/>
      <c r="D128" s="355"/>
      <c r="E128" s="355"/>
      <c r="F128" s="355"/>
      <c r="G128" s="355"/>
      <c r="H128" s="355"/>
      <c r="I128" s="355"/>
      <c r="J128" s="322">
        <v>44742</v>
      </c>
      <c r="K128" s="622"/>
      <c r="L128" s="322">
        <v>44377</v>
      </c>
    </row>
    <row r="129" spans="2:14" s="354" customFormat="1" hidden="1" x14ac:dyDescent="0.25">
      <c r="B129" s="353"/>
      <c r="C129" s="353"/>
      <c r="D129" s="355"/>
      <c r="E129" s="355"/>
      <c r="F129" s="355"/>
      <c r="G129" s="355"/>
      <c r="H129" s="355"/>
      <c r="I129" s="355"/>
      <c r="J129" s="355"/>
      <c r="K129" s="355"/>
      <c r="L129" s="355"/>
    </row>
    <row r="130" spans="2:14" s="354" customFormat="1" hidden="1" x14ac:dyDescent="0.25">
      <c r="B130" s="353"/>
      <c r="C130" s="353"/>
      <c r="D130" s="355"/>
      <c r="E130" s="355"/>
      <c r="F130" s="355"/>
      <c r="G130" s="355"/>
      <c r="H130" s="355"/>
      <c r="I130" s="355"/>
      <c r="J130" s="355"/>
      <c r="K130" s="355"/>
      <c r="L130" s="355"/>
    </row>
    <row r="131" spans="2:14" s="354" customFormat="1" ht="15" customHeight="1" x14ac:dyDescent="0.25">
      <c r="B131" s="356">
        <f>B99+1</f>
        <v>9</v>
      </c>
      <c r="C131" s="356"/>
      <c r="D131" s="127" t="str">
        <f>"Share capital : Tk. " &amp;FIXED(J137,0)</f>
        <v>Share capital : Tk. 200,002,000</v>
      </c>
      <c r="E131" s="357"/>
      <c r="F131" s="357"/>
      <c r="G131" s="128"/>
      <c r="H131" s="128"/>
      <c r="I131" s="128"/>
      <c r="J131" s="128"/>
      <c r="K131" s="128"/>
      <c r="L131" s="358"/>
    </row>
    <row r="132" spans="2:14" s="354" customFormat="1" ht="7.5" hidden="1" customHeight="1" x14ac:dyDescent="0.25">
      <c r="B132" s="356"/>
      <c r="C132" s="353"/>
      <c r="D132" s="359"/>
      <c r="E132" s="357"/>
      <c r="F132" s="357"/>
      <c r="G132" s="128"/>
      <c r="H132" s="128"/>
      <c r="I132" s="128"/>
      <c r="J132" s="128"/>
      <c r="K132" s="128"/>
      <c r="L132" s="358"/>
    </row>
    <row r="133" spans="2:14" s="354" customFormat="1" ht="16.5" thickBot="1" x14ac:dyDescent="0.3">
      <c r="B133" s="356"/>
      <c r="C133" s="356"/>
      <c r="D133" s="360" t="s">
        <v>61</v>
      </c>
      <c r="E133" s="127"/>
      <c r="F133" s="127"/>
      <c r="G133" s="357"/>
      <c r="H133" s="361"/>
      <c r="I133" s="361"/>
      <c r="J133" s="362">
        <v>500000000</v>
      </c>
      <c r="K133" s="361"/>
      <c r="L133" s="362">
        <v>500000000</v>
      </c>
    </row>
    <row r="134" spans="2:14" s="354" customFormat="1" ht="16.5" customHeight="1" thickTop="1" x14ac:dyDescent="0.25">
      <c r="B134" s="356"/>
      <c r="C134" s="356"/>
      <c r="D134" s="363" t="s">
        <v>159</v>
      </c>
      <c r="E134" s="357"/>
      <c r="F134" s="357"/>
      <c r="G134" s="357"/>
      <c r="H134" s="357"/>
      <c r="I134" s="357"/>
      <c r="J134" s="357"/>
      <c r="K134" s="357"/>
      <c r="L134" s="357"/>
    </row>
    <row r="135" spans="2:14" s="354" customFormat="1" ht="1.5" customHeight="1" x14ac:dyDescent="0.25">
      <c r="B135" s="356"/>
      <c r="C135" s="353"/>
      <c r="D135" s="363"/>
      <c r="E135" s="357"/>
      <c r="F135" s="357"/>
      <c r="G135" s="357"/>
      <c r="H135" s="357"/>
      <c r="I135" s="357"/>
      <c r="J135" s="357"/>
      <c r="K135" s="357"/>
      <c r="L135" s="357"/>
    </row>
    <row r="136" spans="2:14" s="354" customFormat="1" x14ac:dyDescent="0.25">
      <c r="B136" s="356"/>
      <c r="C136" s="353"/>
      <c r="D136" s="360" t="s">
        <v>62</v>
      </c>
      <c r="E136" s="127"/>
      <c r="F136" s="127"/>
      <c r="G136" s="357"/>
      <c r="H136" s="357"/>
      <c r="I136" s="357"/>
      <c r="J136" s="357"/>
      <c r="K136" s="357"/>
      <c r="L136" s="357"/>
    </row>
    <row r="137" spans="2:14" s="354" customFormat="1" ht="16.5" thickBot="1" x14ac:dyDescent="0.3">
      <c r="B137" s="356"/>
      <c r="C137" s="353"/>
      <c r="D137" s="357" t="s">
        <v>63</v>
      </c>
      <c r="E137" s="357"/>
      <c r="F137" s="357"/>
      <c r="G137" s="357"/>
      <c r="H137" s="361"/>
      <c r="I137" s="361"/>
      <c r="J137" s="362">
        <v>200002000</v>
      </c>
      <c r="K137" s="364"/>
      <c r="L137" s="362">
        <v>200002000</v>
      </c>
    </row>
    <row r="138" spans="2:14" s="354" customFormat="1" ht="16.5" thickTop="1" x14ac:dyDescent="0.25">
      <c r="B138" s="356"/>
      <c r="C138" s="353"/>
      <c r="D138" s="357"/>
      <c r="E138" s="357"/>
      <c r="F138" s="357"/>
      <c r="G138" s="357"/>
      <c r="H138" s="361"/>
      <c r="I138" s="361"/>
      <c r="J138" s="365"/>
      <c r="K138" s="364"/>
      <c r="L138" s="365"/>
    </row>
    <row r="139" spans="2:14" s="354" customFormat="1" x14ac:dyDescent="0.25">
      <c r="B139" s="356"/>
      <c r="C139" s="353"/>
      <c r="D139" s="127" t="s">
        <v>132</v>
      </c>
      <c r="E139" s="127"/>
      <c r="F139" s="127"/>
      <c r="G139" s="357"/>
      <c r="H139" s="361"/>
      <c r="I139" s="361"/>
      <c r="J139" s="361"/>
      <c r="K139" s="361"/>
      <c r="L139" s="361"/>
    </row>
    <row r="140" spans="2:14" s="354" customFormat="1" x14ac:dyDescent="0.25">
      <c r="B140" s="356"/>
      <c r="C140" s="353"/>
      <c r="D140" s="493"/>
      <c r="E140" s="494"/>
      <c r="F140" s="580" t="s">
        <v>439</v>
      </c>
      <c r="G140" s="582"/>
      <c r="H140" s="582"/>
      <c r="I140" s="581"/>
      <c r="J140" s="580" t="s">
        <v>348</v>
      </c>
      <c r="K140" s="582"/>
      <c r="L140" s="581"/>
    </row>
    <row r="141" spans="2:14" s="354" customFormat="1" ht="16.5" customHeight="1" x14ac:dyDescent="0.25">
      <c r="B141" s="356"/>
      <c r="C141" s="353"/>
      <c r="D141" s="495"/>
      <c r="E141" s="496"/>
      <c r="F141" s="493" t="s">
        <v>88</v>
      </c>
      <c r="G141" s="494"/>
      <c r="H141" s="580" t="s">
        <v>87</v>
      </c>
      <c r="I141" s="496"/>
      <c r="J141" s="366"/>
      <c r="K141" s="580"/>
      <c r="L141" s="581" t="s">
        <v>11</v>
      </c>
    </row>
    <row r="142" spans="2:14" s="354" customFormat="1" ht="16.5" customHeight="1" x14ac:dyDescent="0.25">
      <c r="B142" s="356"/>
      <c r="C142" s="353"/>
      <c r="D142" s="370" t="s">
        <v>363</v>
      </c>
      <c r="E142" s="370"/>
      <c r="F142" s="507">
        <v>7474444</v>
      </c>
      <c r="G142" s="508"/>
      <c r="H142" s="627">
        <v>37.380000000000003</v>
      </c>
      <c r="I142" s="509"/>
      <c r="J142" s="510">
        <v>7474444</v>
      </c>
      <c r="K142" s="511"/>
      <c r="L142" s="512">
        <v>37.380000000000003</v>
      </c>
    </row>
    <row r="143" spans="2:14" s="369" customFormat="1" x14ac:dyDescent="0.25">
      <c r="B143" s="367"/>
      <c r="C143" s="367"/>
      <c r="D143" s="370" t="s">
        <v>74</v>
      </c>
      <c r="E143" s="370"/>
      <c r="F143" s="513">
        <v>1000000</v>
      </c>
      <c r="G143" s="528"/>
      <c r="H143" s="529">
        <v>4.99</v>
      </c>
      <c r="I143" s="514"/>
      <c r="J143" s="515">
        <v>1000000</v>
      </c>
      <c r="K143" s="516"/>
      <c r="L143" s="512">
        <v>4.99</v>
      </c>
      <c r="M143" s="578"/>
      <c r="N143" s="368"/>
    </row>
    <row r="144" spans="2:14" s="369" customFormat="1" x14ac:dyDescent="0.25">
      <c r="B144" s="367"/>
      <c r="C144" s="367"/>
      <c r="D144" s="370" t="s">
        <v>75</v>
      </c>
      <c r="E144" s="370"/>
      <c r="F144" s="517">
        <v>2350873</v>
      </c>
      <c r="G144" s="529"/>
      <c r="H144" s="628">
        <v>11.75</v>
      </c>
      <c r="I144" s="514"/>
      <c r="J144" s="515">
        <v>2175665</v>
      </c>
      <c r="K144" s="516"/>
      <c r="L144" s="512">
        <v>10.9</v>
      </c>
      <c r="M144" s="372"/>
      <c r="N144" s="368"/>
    </row>
    <row r="145" spans="2:21" s="354" customFormat="1" x14ac:dyDescent="0.25">
      <c r="B145" s="367"/>
      <c r="C145" s="373"/>
      <c r="D145" s="370" t="s">
        <v>76</v>
      </c>
      <c r="E145" s="370"/>
      <c r="F145" s="518">
        <v>9174883</v>
      </c>
      <c r="G145" s="530"/>
      <c r="H145" s="629">
        <v>45.88</v>
      </c>
      <c r="I145" s="519"/>
      <c r="J145" s="520">
        <v>9350091</v>
      </c>
      <c r="K145" s="516"/>
      <c r="L145" s="512">
        <v>46.8</v>
      </c>
      <c r="M145" s="371"/>
      <c r="N145" s="14"/>
    </row>
    <row r="146" spans="2:21" s="354" customFormat="1" x14ac:dyDescent="0.25">
      <c r="B146" s="367"/>
      <c r="C146" s="373"/>
      <c r="D146" s="584" t="s">
        <v>89</v>
      </c>
      <c r="E146" s="585"/>
      <c r="F146" s="521">
        <f>SUM(F142:F145)</f>
        <v>20000200</v>
      </c>
      <c r="G146" s="522"/>
      <c r="H146" s="630">
        <f>SUM(H142:H145)</f>
        <v>100</v>
      </c>
      <c r="I146" s="523"/>
      <c r="J146" s="524">
        <f>SUM(J142:J145)</f>
        <v>20000200</v>
      </c>
      <c r="K146" s="521" t="e">
        <f>#REF!+K143+K144+K145</f>
        <v>#REF!</v>
      </c>
      <c r="L146" s="523">
        <f>SUM(L142:L145)</f>
        <v>100.07</v>
      </c>
      <c r="M146" s="371"/>
      <c r="N146" s="14"/>
    </row>
    <row r="147" spans="2:21" s="354" customFormat="1" x14ac:dyDescent="0.25">
      <c r="B147" s="367"/>
      <c r="C147" s="373"/>
      <c r="D147" s="579"/>
      <c r="E147" s="579"/>
      <c r="F147" s="562"/>
      <c r="G147" s="562"/>
      <c r="H147" s="631"/>
      <c r="I147" s="563"/>
      <c r="J147" s="564"/>
      <c r="K147" s="562"/>
      <c r="L147" s="563"/>
      <c r="M147" s="371"/>
      <c r="N147" s="14"/>
    </row>
    <row r="148" spans="2:21" s="354" customFormat="1" ht="16.5" customHeight="1" x14ac:dyDescent="0.25">
      <c r="B148" s="367"/>
      <c r="C148" s="373"/>
      <c r="D148" s="127" t="s">
        <v>133</v>
      </c>
      <c r="E148" s="127"/>
      <c r="F148" s="127"/>
      <c r="G148" s="127"/>
      <c r="H148" s="376"/>
      <c r="I148" s="376"/>
      <c r="J148" s="376"/>
      <c r="K148" s="376"/>
      <c r="L148" s="361"/>
      <c r="M148" s="129"/>
      <c r="N148" s="14"/>
    </row>
    <row r="149" spans="2:21" s="354" customFormat="1" x14ac:dyDescent="0.25">
      <c r="B149" s="356"/>
      <c r="C149" s="353"/>
      <c r="D149" s="701" t="s">
        <v>158</v>
      </c>
      <c r="E149" s="701"/>
      <c r="F149" s="701"/>
      <c r="G149" s="701"/>
      <c r="H149" s="701"/>
      <c r="I149" s="701"/>
      <c r="J149" s="701"/>
      <c r="K149" s="701"/>
      <c r="L149" s="701"/>
    </row>
    <row r="150" spans="2:21" s="354" customFormat="1" ht="16.5" customHeight="1" x14ac:dyDescent="0.25">
      <c r="B150" s="356"/>
      <c r="C150" s="353"/>
      <c r="D150" s="701"/>
      <c r="E150" s="701"/>
      <c r="F150" s="701"/>
      <c r="G150" s="701"/>
      <c r="H150" s="701"/>
      <c r="I150" s="701"/>
      <c r="J150" s="701"/>
      <c r="K150" s="701"/>
      <c r="L150" s="701"/>
    </row>
    <row r="151" spans="2:21" s="354" customFormat="1" ht="15.75" customHeight="1" x14ac:dyDescent="0.25">
      <c r="B151" s="356"/>
      <c r="C151" s="353"/>
      <c r="D151" s="701"/>
      <c r="E151" s="701"/>
      <c r="F151" s="701"/>
      <c r="G151" s="701"/>
      <c r="H151" s="701"/>
      <c r="I151" s="701"/>
      <c r="J151" s="701"/>
      <c r="K151" s="701"/>
      <c r="L151" s="701"/>
    </row>
    <row r="152" spans="2:21" s="354" customFormat="1" x14ac:dyDescent="0.25">
      <c r="B152" s="356"/>
      <c r="C152" s="353"/>
      <c r="D152" s="692" t="s">
        <v>90</v>
      </c>
      <c r="E152" s="693"/>
      <c r="F152" s="729" t="s">
        <v>130</v>
      </c>
      <c r="G152" s="730"/>
      <c r="H152" s="729" t="s">
        <v>131</v>
      </c>
      <c r="I152" s="736"/>
      <c r="J152" s="730"/>
      <c r="K152" s="377"/>
      <c r="L152" s="581" t="s">
        <v>64</v>
      </c>
    </row>
    <row r="153" spans="2:21" s="354" customFormat="1" ht="16.5" customHeight="1" x14ac:dyDescent="0.25">
      <c r="B153" s="356"/>
      <c r="C153" s="353"/>
      <c r="D153" s="694"/>
      <c r="E153" s="695"/>
      <c r="F153" s="729" t="s">
        <v>386</v>
      </c>
      <c r="G153" s="730"/>
      <c r="H153" s="729" t="s">
        <v>348</v>
      </c>
      <c r="I153" s="736"/>
      <c r="J153" s="730"/>
      <c r="K153" s="378"/>
      <c r="L153" s="496" t="s">
        <v>386</v>
      </c>
    </row>
    <row r="154" spans="2:21" s="354" customFormat="1" x14ac:dyDescent="0.25">
      <c r="B154" s="356"/>
      <c r="C154" s="353"/>
      <c r="D154" s="690" t="s">
        <v>65</v>
      </c>
      <c r="E154" s="691"/>
      <c r="F154" s="688">
        <v>4489</v>
      </c>
      <c r="G154" s="731"/>
      <c r="H154" s="732">
        <v>2470076</v>
      </c>
      <c r="I154" s="733"/>
      <c r="J154" s="734"/>
      <c r="K154" s="364"/>
      <c r="L154" s="379">
        <v>12.35</v>
      </c>
      <c r="M154" s="718"/>
      <c r="N154" s="718"/>
      <c r="O154" s="718"/>
      <c r="P154" s="718"/>
      <c r="Q154" s="718"/>
      <c r="R154" s="718"/>
      <c r="S154" s="129"/>
      <c r="T154" s="129"/>
      <c r="U154" s="14"/>
    </row>
    <row r="155" spans="2:21" s="354" customFormat="1" x14ac:dyDescent="0.25">
      <c r="B155" s="356"/>
      <c r="C155" s="353"/>
      <c r="D155" s="688" t="s">
        <v>66</v>
      </c>
      <c r="E155" s="689" t="s">
        <v>66</v>
      </c>
      <c r="F155" s="688">
        <v>2021</v>
      </c>
      <c r="G155" s="731"/>
      <c r="H155" s="719">
        <v>2113064</v>
      </c>
      <c r="I155" s="699"/>
      <c r="J155" s="720"/>
      <c r="K155" s="364">
        <v>9.9700000000000006</v>
      </c>
      <c r="L155" s="380">
        <v>10.56</v>
      </c>
      <c r="M155" s="735"/>
      <c r="N155" s="735"/>
      <c r="O155" s="735"/>
      <c r="P155" s="735"/>
      <c r="Q155" s="718"/>
      <c r="R155" s="718"/>
      <c r="S155" s="129"/>
      <c r="T155" s="381"/>
      <c r="U155" s="14"/>
    </row>
    <row r="156" spans="2:21" s="354" customFormat="1" ht="15.6" customHeight="1" x14ac:dyDescent="0.25">
      <c r="B156" s="356"/>
      <c r="C156" s="353"/>
      <c r="D156" s="688" t="s">
        <v>67</v>
      </c>
      <c r="E156" s="689" t="s">
        <v>67</v>
      </c>
      <c r="F156" s="688">
        <v>1326</v>
      </c>
      <c r="G156" s="731"/>
      <c r="H156" s="702">
        <v>2337639</v>
      </c>
      <c r="I156" s="703"/>
      <c r="J156" s="704"/>
      <c r="K156" s="364"/>
      <c r="L156" s="380">
        <v>11.68</v>
      </c>
      <c r="M156" s="699"/>
      <c r="N156" s="699"/>
      <c r="O156" s="699"/>
      <c r="P156" s="699"/>
      <c r="Q156" s="382"/>
      <c r="R156" s="371"/>
      <c r="S156" s="129"/>
      <c r="T156" s="383"/>
      <c r="U156" s="14"/>
    </row>
    <row r="157" spans="2:21" s="354" customFormat="1" ht="15.6" customHeight="1" x14ac:dyDescent="0.25">
      <c r="B157" s="356"/>
      <c r="C157" s="353"/>
      <c r="D157" s="688" t="s">
        <v>68</v>
      </c>
      <c r="E157" s="689" t="s">
        <v>68</v>
      </c>
      <c r="F157" s="688">
        <v>759</v>
      </c>
      <c r="G157" s="728"/>
      <c r="H157" s="721">
        <v>2197933</v>
      </c>
      <c r="I157" s="722"/>
      <c r="J157" s="723"/>
      <c r="K157" s="364"/>
      <c r="L157" s="380">
        <v>10.98</v>
      </c>
      <c r="M157" s="699"/>
      <c r="N157" s="699"/>
      <c r="O157" s="699"/>
      <c r="P157" s="699"/>
      <c r="Q157" s="384"/>
      <c r="R157" s="371"/>
      <c r="S157" s="129"/>
      <c r="T157" s="383"/>
      <c r="U157" s="14"/>
    </row>
    <row r="158" spans="2:21" s="354" customFormat="1" ht="15.6" customHeight="1" x14ac:dyDescent="0.25">
      <c r="B158" s="356"/>
      <c r="C158" s="353"/>
      <c r="D158" s="688" t="s">
        <v>69</v>
      </c>
      <c r="E158" s="689" t="s">
        <v>69</v>
      </c>
      <c r="F158" s="688">
        <v>131</v>
      </c>
      <c r="G158" s="728"/>
      <c r="H158" s="721">
        <v>1327167</v>
      </c>
      <c r="I158" s="722"/>
      <c r="J158" s="723"/>
      <c r="K158" s="364"/>
      <c r="L158" s="380">
        <v>6.63</v>
      </c>
      <c r="M158" s="699"/>
      <c r="N158" s="699"/>
      <c r="O158" s="699"/>
      <c r="P158" s="699"/>
      <c r="Q158" s="384"/>
      <c r="R158" s="372"/>
      <c r="S158" s="129"/>
      <c r="T158" s="383"/>
      <c r="U158" s="14"/>
    </row>
    <row r="159" spans="2:21" s="354" customFormat="1" ht="15.6" customHeight="1" x14ac:dyDescent="0.25">
      <c r="B159" s="356"/>
      <c r="C159" s="353"/>
      <c r="D159" s="688" t="s">
        <v>70</v>
      </c>
      <c r="E159" s="689" t="s">
        <v>70</v>
      </c>
      <c r="F159" s="688">
        <v>4</v>
      </c>
      <c r="G159" s="689"/>
      <c r="H159" s="719">
        <v>441000</v>
      </c>
      <c r="I159" s="699"/>
      <c r="J159" s="720"/>
      <c r="K159" s="364"/>
      <c r="L159" s="380">
        <v>2.2000000000000002</v>
      </c>
      <c r="M159" s="699"/>
      <c r="N159" s="699"/>
      <c r="O159" s="699"/>
      <c r="P159" s="699"/>
      <c r="Q159" s="384"/>
      <c r="R159" s="372"/>
      <c r="S159" s="129"/>
      <c r="T159" s="383"/>
      <c r="U159" s="14"/>
    </row>
    <row r="160" spans="2:21" s="354" customFormat="1" ht="15.6" customHeight="1" x14ac:dyDescent="0.25">
      <c r="B160" s="356"/>
      <c r="C160" s="353"/>
      <c r="D160" s="688" t="s">
        <v>71</v>
      </c>
      <c r="E160" s="689" t="s">
        <v>71</v>
      </c>
      <c r="F160" s="688">
        <v>0</v>
      </c>
      <c r="G160" s="689"/>
      <c r="H160" s="719">
        <v>0</v>
      </c>
      <c r="I160" s="699"/>
      <c r="J160" s="720"/>
      <c r="K160" s="364"/>
      <c r="L160" s="380">
        <v>0</v>
      </c>
      <c r="M160" s="699"/>
      <c r="N160" s="699"/>
      <c r="O160" s="699"/>
      <c r="P160" s="699"/>
      <c r="Q160" s="384"/>
      <c r="R160" s="372"/>
      <c r="S160" s="129"/>
      <c r="T160" s="385"/>
      <c r="U160" s="14"/>
    </row>
    <row r="161" spans="2:21" s="354" customFormat="1" ht="15.6" customHeight="1" x14ac:dyDescent="0.25">
      <c r="B161" s="356"/>
      <c r="C161" s="353"/>
      <c r="D161" s="688" t="s">
        <v>72</v>
      </c>
      <c r="E161" s="689" t="s">
        <v>72</v>
      </c>
      <c r="F161" s="688">
        <v>2</v>
      </c>
      <c r="G161" s="689"/>
      <c r="H161" s="719">
        <v>1638877</v>
      </c>
      <c r="I161" s="699"/>
      <c r="J161" s="720"/>
      <c r="K161" s="364">
        <v>9.68</v>
      </c>
      <c r="L161" s="380">
        <v>8.19</v>
      </c>
      <c r="M161" s="699"/>
      <c r="N161" s="699"/>
      <c r="O161" s="699"/>
      <c r="P161" s="699"/>
      <c r="Q161" s="386"/>
      <c r="R161" s="372"/>
      <c r="S161" s="129"/>
      <c r="T161" s="383"/>
      <c r="U161" s="14"/>
    </row>
    <row r="162" spans="2:21" s="354" customFormat="1" ht="15.6" customHeight="1" x14ac:dyDescent="0.25">
      <c r="B162" s="356"/>
      <c r="C162" s="353"/>
      <c r="D162" s="740" t="s">
        <v>73</v>
      </c>
      <c r="E162" s="741" t="s">
        <v>73</v>
      </c>
      <c r="F162" s="740">
        <v>5</v>
      </c>
      <c r="G162" s="741"/>
      <c r="H162" s="737">
        <v>7474444</v>
      </c>
      <c r="I162" s="738"/>
      <c r="J162" s="739"/>
      <c r="K162" s="387"/>
      <c r="L162" s="388">
        <v>37.380000000000003</v>
      </c>
      <c r="M162" s="699"/>
      <c r="N162" s="699"/>
      <c r="O162" s="699"/>
      <c r="P162" s="699"/>
      <c r="Q162" s="384"/>
      <c r="R162" s="371"/>
      <c r="S162" s="129"/>
      <c r="T162" s="383"/>
      <c r="U162" s="14"/>
    </row>
    <row r="163" spans="2:21" s="354" customFormat="1" ht="15.6" customHeight="1" x14ac:dyDescent="0.25">
      <c r="B163" s="356"/>
      <c r="C163" s="353"/>
      <c r="D163" s="742" t="s">
        <v>89</v>
      </c>
      <c r="E163" s="743"/>
      <c r="F163" s="729">
        <f>SUM(F154:G162)</f>
        <v>8737</v>
      </c>
      <c r="G163" s="730"/>
      <c r="H163" s="745">
        <f>SUM(H154:J162)</f>
        <v>20000200</v>
      </c>
      <c r="I163" s="746"/>
      <c r="J163" s="747"/>
      <c r="K163" s="374"/>
      <c r="L163" s="389">
        <f>SUM(L154:L162)</f>
        <v>99.970000000000013</v>
      </c>
      <c r="M163" s="699"/>
      <c r="N163" s="699"/>
      <c r="O163" s="699"/>
      <c r="P163" s="699"/>
      <c r="Q163" s="384"/>
      <c r="R163" s="371"/>
      <c r="S163" s="129"/>
      <c r="T163" s="383"/>
      <c r="U163" s="14"/>
    </row>
    <row r="164" spans="2:21" s="354" customFormat="1" ht="15.6" customHeight="1" x14ac:dyDescent="0.25">
      <c r="B164" s="356"/>
      <c r="C164" s="353"/>
      <c r="D164" s="579"/>
      <c r="E164" s="579"/>
      <c r="F164" s="578"/>
      <c r="G164" s="578"/>
      <c r="H164" s="375"/>
      <c r="I164" s="375"/>
      <c r="J164" s="375"/>
      <c r="K164" s="365"/>
      <c r="L164" s="365"/>
      <c r="M164" s="699"/>
      <c r="N164" s="699"/>
      <c r="O164" s="699"/>
      <c r="P164" s="699"/>
      <c r="Q164" s="384"/>
      <c r="R164" s="371"/>
      <c r="S164" s="129"/>
      <c r="T164" s="129"/>
      <c r="U164" s="14"/>
    </row>
    <row r="165" spans="2:21" s="354" customFormat="1" ht="15.6" customHeight="1" x14ac:dyDescent="0.25">
      <c r="B165" s="356"/>
      <c r="C165" s="353"/>
      <c r="D165" s="744" t="s">
        <v>426</v>
      </c>
      <c r="E165" s="744"/>
      <c r="F165" s="744"/>
      <c r="G165" s="744"/>
      <c r="H165" s="744"/>
      <c r="I165" s="744"/>
      <c r="J165" s="744"/>
      <c r="K165" s="744"/>
      <c r="L165" s="744"/>
      <c r="M165" s="572"/>
      <c r="N165" s="572"/>
      <c r="O165" s="572"/>
      <c r="P165" s="572"/>
      <c r="Q165" s="384"/>
      <c r="R165" s="371"/>
      <c r="S165" s="129"/>
      <c r="T165" s="129"/>
      <c r="U165" s="14"/>
    </row>
    <row r="166" spans="2:21" s="354" customFormat="1" ht="15.6" customHeight="1" x14ac:dyDescent="0.25">
      <c r="B166" s="356"/>
      <c r="C166" s="353"/>
      <c r="D166" s="744"/>
      <c r="E166" s="744"/>
      <c r="F166" s="744"/>
      <c r="G166" s="744"/>
      <c r="H166" s="744"/>
      <c r="I166" s="744"/>
      <c r="J166" s="744"/>
      <c r="K166" s="744"/>
      <c r="L166" s="744"/>
      <c r="M166" s="572"/>
      <c r="N166" s="572"/>
      <c r="O166" s="572"/>
      <c r="P166" s="572"/>
      <c r="Q166" s="384"/>
      <c r="R166" s="371"/>
      <c r="S166" s="129"/>
      <c r="T166" s="129"/>
      <c r="U166" s="14"/>
    </row>
    <row r="167" spans="2:21" s="354" customFormat="1" ht="15.6" customHeight="1" x14ac:dyDescent="0.25">
      <c r="B167" s="356"/>
      <c r="C167" s="353"/>
      <c r="D167" s="744"/>
      <c r="E167" s="744"/>
      <c r="F167" s="744"/>
      <c r="G167" s="744"/>
      <c r="H167" s="744"/>
      <c r="I167" s="744"/>
      <c r="J167" s="744"/>
      <c r="K167" s="744"/>
      <c r="L167" s="744"/>
      <c r="M167" s="572"/>
      <c r="N167" s="572"/>
      <c r="O167" s="572"/>
      <c r="P167" s="572"/>
      <c r="Q167" s="384"/>
      <c r="R167" s="371"/>
      <c r="S167" s="129"/>
      <c r="T167" s="129"/>
      <c r="U167" s="14"/>
    </row>
    <row r="168" spans="2:21" s="354" customFormat="1" ht="15.6" customHeight="1" x14ac:dyDescent="0.25">
      <c r="B168" s="356"/>
      <c r="C168" s="353"/>
      <c r="D168" s="579" t="s">
        <v>422</v>
      </c>
      <c r="E168" s="579"/>
      <c r="F168" s="578"/>
      <c r="G168" s="578"/>
      <c r="H168" s="375"/>
      <c r="I168" s="375"/>
      <c r="J168" s="375"/>
      <c r="K168" s="365"/>
      <c r="L168" s="365"/>
      <c r="M168" s="572"/>
      <c r="N168" s="572"/>
      <c r="O168" s="572"/>
      <c r="P168" s="572"/>
      <c r="Q168" s="384"/>
      <c r="R168" s="371"/>
      <c r="S168" s="129"/>
      <c r="T168" s="129"/>
      <c r="U168" s="14"/>
    </row>
    <row r="169" spans="2:21" s="354" customFormat="1" ht="16.5" customHeight="1" x14ac:dyDescent="0.25">
      <c r="B169" s="633">
        <v>10</v>
      </c>
      <c r="C169" s="353"/>
      <c r="D169" s="390" t="s">
        <v>409</v>
      </c>
      <c r="E169" s="391"/>
      <c r="F169" s="392"/>
      <c r="G169" s="393"/>
      <c r="H169" s="392"/>
      <c r="I169" s="392"/>
      <c r="J169" s="392"/>
      <c r="K169" s="392"/>
      <c r="L169" s="393"/>
      <c r="M169" s="394"/>
      <c r="N169" s="394"/>
    </row>
    <row r="170" spans="2:21" s="354" customFormat="1" ht="9" customHeight="1" x14ac:dyDescent="0.25">
      <c r="B170" s="356"/>
      <c r="C170" s="353"/>
      <c r="D170" s="632"/>
      <c r="E170" s="632"/>
      <c r="F170" s="632"/>
      <c r="G170" s="632"/>
      <c r="H170" s="632"/>
      <c r="I170" s="392"/>
      <c r="J170" s="392"/>
      <c r="K170" s="392"/>
      <c r="L170" s="393"/>
      <c r="M170" s="394"/>
      <c r="N170" s="394"/>
    </row>
    <row r="171" spans="2:21" ht="18.75" customHeight="1" x14ac:dyDescent="0.25">
      <c r="B171" s="337"/>
      <c r="C171" s="337"/>
      <c r="D171" s="395" t="s">
        <v>111</v>
      </c>
      <c r="E171" s="396"/>
      <c r="F171" s="392"/>
      <c r="G171" s="397"/>
      <c r="H171" s="392"/>
      <c r="I171" s="392"/>
      <c r="J171" s="391">
        <v>6244104</v>
      </c>
      <c r="K171" s="392"/>
      <c r="L171" s="391">
        <v>-9499999</v>
      </c>
      <c r="M171" s="394"/>
      <c r="N171" s="398"/>
    </row>
    <row r="172" spans="2:21" ht="16.5" customHeight="1" x14ac:dyDescent="0.25">
      <c r="B172" s="568"/>
      <c r="C172" s="293"/>
      <c r="D172" s="395" t="s">
        <v>258</v>
      </c>
      <c r="E172" s="396"/>
      <c r="F172" s="392"/>
      <c r="G172" s="393"/>
      <c r="H172" s="392"/>
      <c r="I172" s="392"/>
      <c r="J172" s="391">
        <f>IS!J36</f>
        <v>21368045.094412439</v>
      </c>
      <c r="K172" s="392"/>
      <c r="L172" s="391">
        <v>20560798</v>
      </c>
    </row>
    <row r="173" spans="2:21" ht="16.5" customHeight="1" x14ac:dyDescent="0.25">
      <c r="B173" s="568"/>
      <c r="C173" s="293"/>
      <c r="D173" s="395" t="s">
        <v>428</v>
      </c>
      <c r="E173" s="396"/>
      <c r="F173" s="392"/>
      <c r="G173" s="393"/>
      <c r="H173" s="392"/>
      <c r="I173" s="392"/>
      <c r="J173" s="391">
        <v>0</v>
      </c>
      <c r="K173" s="392"/>
      <c r="L173" s="391">
        <v>36554</v>
      </c>
    </row>
    <row r="174" spans="2:21" ht="16.5" customHeight="1" x14ac:dyDescent="0.25">
      <c r="B174" s="568"/>
      <c r="C174" s="293"/>
      <c r="D174" s="395" t="s">
        <v>429</v>
      </c>
      <c r="E174" s="396"/>
      <c r="F174" s="392"/>
      <c r="G174" s="393"/>
      <c r="H174" s="392"/>
      <c r="I174" s="392"/>
      <c r="J174" s="391"/>
      <c r="K174" s="392"/>
      <c r="L174" s="391"/>
    </row>
    <row r="175" spans="2:21" ht="16.5" customHeight="1" x14ac:dyDescent="0.25">
      <c r="B175" s="568"/>
      <c r="C175" s="293"/>
      <c r="D175" s="395" t="s">
        <v>179</v>
      </c>
      <c r="E175" s="396"/>
      <c r="F175" s="392"/>
      <c r="G175" s="393"/>
      <c r="H175" s="392"/>
      <c r="I175" s="392"/>
      <c r="J175" s="391">
        <v>-20000200</v>
      </c>
      <c r="K175" s="392"/>
      <c r="L175" s="391">
        <v>-5476950</v>
      </c>
    </row>
    <row r="176" spans="2:21" ht="16.5" customHeight="1" x14ac:dyDescent="0.25">
      <c r="B176" s="568"/>
      <c r="C176" s="293"/>
      <c r="D176" s="395" t="s">
        <v>515</v>
      </c>
      <c r="E176" s="396"/>
      <c r="F176" s="392"/>
      <c r="G176" s="393"/>
      <c r="H176" s="392"/>
      <c r="I176" s="392"/>
      <c r="J176" s="391">
        <v>-49500</v>
      </c>
      <c r="K176" s="392"/>
      <c r="L176" s="565">
        <v>623701</v>
      </c>
    </row>
    <row r="177" spans="2:12" ht="6.6" customHeight="1" x14ac:dyDescent="0.25">
      <c r="B177" s="568"/>
      <c r="C177" s="293"/>
      <c r="D177" s="395"/>
      <c r="E177" s="396"/>
      <c r="F177" s="392"/>
      <c r="G177" s="393"/>
      <c r="H177" s="392"/>
      <c r="I177" s="392"/>
      <c r="J177" s="399"/>
      <c r="K177" s="392"/>
      <c r="L177" s="399"/>
    </row>
    <row r="178" spans="2:12" ht="16.5" thickBot="1" x14ac:dyDescent="0.3">
      <c r="B178" s="568"/>
      <c r="C178" s="293"/>
      <c r="D178" s="705" t="s">
        <v>129</v>
      </c>
      <c r="E178" s="705"/>
      <c r="F178" s="705"/>
      <c r="G178" s="705"/>
      <c r="H178" s="392"/>
      <c r="I178" s="392"/>
      <c r="J178" s="400">
        <f>SUM(J171:J177)</f>
        <v>7562449.0944124386</v>
      </c>
      <c r="K178" s="401"/>
      <c r="L178" s="400">
        <f>SUM(L171:L177)</f>
        <v>6244104</v>
      </c>
    </row>
    <row r="179" spans="2:12" ht="16.5" thickTop="1" x14ac:dyDescent="0.25">
      <c r="B179" s="568"/>
      <c r="C179" s="293"/>
      <c r="D179" s="574"/>
      <c r="E179" s="574"/>
      <c r="F179" s="574"/>
      <c r="G179" s="574"/>
      <c r="H179" s="392"/>
      <c r="I179" s="392"/>
      <c r="J179" s="404"/>
      <c r="K179" s="401"/>
      <c r="L179" s="404"/>
    </row>
    <row r="180" spans="2:12" x14ac:dyDescent="0.25">
      <c r="B180" s="568"/>
      <c r="C180" s="293"/>
      <c r="D180" s="574"/>
      <c r="E180" s="574"/>
      <c r="F180" s="574"/>
      <c r="G180" s="574"/>
      <c r="H180" s="392"/>
      <c r="I180" s="392"/>
      <c r="J180" s="404"/>
      <c r="K180" s="401"/>
      <c r="L180" s="404"/>
    </row>
    <row r="181" spans="2:12" x14ac:dyDescent="0.25">
      <c r="B181" s="568"/>
      <c r="C181" s="293"/>
      <c r="D181" s="574"/>
      <c r="E181" s="574"/>
      <c r="F181" s="574"/>
      <c r="G181" s="574"/>
      <c r="H181" s="392"/>
      <c r="I181" s="392"/>
      <c r="J181" s="404"/>
      <c r="K181" s="401"/>
      <c r="L181" s="404"/>
    </row>
    <row r="182" spans="2:12" x14ac:dyDescent="0.25">
      <c r="B182" s="568"/>
      <c r="C182" s="293"/>
      <c r="D182" s="574"/>
      <c r="E182" s="574"/>
      <c r="F182" s="574"/>
      <c r="G182" s="574"/>
      <c r="H182" s="392"/>
      <c r="I182" s="392"/>
      <c r="J182" s="404"/>
      <c r="K182" s="401"/>
      <c r="L182" s="404"/>
    </row>
    <row r="183" spans="2:12" x14ac:dyDescent="0.25">
      <c r="B183" s="591"/>
      <c r="C183" s="293"/>
      <c r="D183" s="592"/>
      <c r="E183" s="592"/>
      <c r="F183" s="592"/>
      <c r="G183" s="592"/>
      <c r="H183" s="392"/>
      <c r="I183" s="392"/>
      <c r="J183" s="404"/>
      <c r="K183" s="401"/>
      <c r="L183" s="404"/>
    </row>
    <row r="184" spans="2:12" x14ac:dyDescent="0.25">
      <c r="B184" s="568"/>
      <c r="C184" s="293"/>
      <c r="D184" s="574"/>
      <c r="E184" s="574"/>
      <c r="F184" s="574"/>
      <c r="G184" s="574"/>
      <c r="H184" s="392"/>
      <c r="I184" s="392"/>
      <c r="J184" s="397"/>
      <c r="K184" s="392"/>
      <c r="L184" s="397"/>
    </row>
    <row r="185" spans="2:12" x14ac:dyDescent="0.25">
      <c r="B185" s="633">
        <v>11</v>
      </c>
      <c r="C185" s="356"/>
      <c r="D185" s="574" t="s">
        <v>408</v>
      </c>
      <c r="E185" s="574"/>
      <c r="F185" s="574"/>
      <c r="G185" s="574"/>
      <c r="H185" s="392"/>
      <c r="I185" s="392"/>
      <c r="J185" s="397"/>
      <c r="K185" s="392"/>
      <c r="L185" s="397"/>
    </row>
    <row r="186" spans="2:12" ht="6.75" customHeight="1" x14ac:dyDescent="0.25">
      <c r="B186" s="356"/>
      <c r="C186" s="356"/>
      <c r="D186" s="574"/>
      <c r="E186" s="574"/>
      <c r="F186" s="574"/>
      <c r="G186" s="574"/>
      <c r="H186" s="392"/>
      <c r="I186" s="392"/>
      <c r="J186" s="397"/>
      <c r="K186" s="392"/>
      <c r="L186" s="397"/>
    </row>
    <row r="187" spans="2:12" x14ac:dyDescent="0.25">
      <c r="B187" s="568"/>
      <c r="C187" s="293"/>
      <c r="D187" s="574" t="s">
        <v>166</v>
      </c>
      <c r="E187" s="574"/>
      <c r="F187" s="574"/>
      <c r="G187" s="574"/>
      <c r="H187" s="392"/>
      <c r="I187" s="392"/>
      <c r="J187" s="397"/>
      <c r="K187" s="392"/>
      <c r="L187" s="397"/>
    </row>
    <row r="188" spans="2:12" x14ac:dyDescent="0.25">
      <c r="B188" s="568"/>
      <c r="C188" s="293"/>
      <c r="D188" s="125" t="s">
        <v>114</v>
      </c>
      <c r="E188" s="574"/>
      <c r="F188" s="574"/>
      <c r="G188" s="574"/>
      <c r="H188" s="392"/>
      <c r="I188" s="392"/>
      <c r="J188" s="402">
        <v>76107295</v>
      </c>
      <c r="K188" s="401"/>
      <c r="L188" s="402">
        <v>210229341</v>
      </c>
    </row>
    <row r="189" spans="2:12" ht="6.75" hidden="1" customHeight="1" x14ac:dyDescent="0.25">
      <c r="B189" s="568"/>
      <c r="C189" s="293"/>
      <c r="D189" s="125"/>
      <c r="E189" s="574"/>
      <c r="F189" s="574"/>
      <c r="G189" s="574"/>
      <c r="H189" s="392"/>
      <c r="I189" s="392"/>
      <c r="J189" s="403"/>
      <c r="K189" s="401"/>
      <c r="L189" s="403"/>
    </row>
    <row r="190" spans="2:12" ht="16.5" x14ac:dyDescent="0.25">
      <c r="B190" s="568"/>
      <c r="C190" s="293"/>
      <c r="D190" s="574"/>
      <c r="E190" s="574"/>
      <c r="F190" s="574"/>
      <c r="G190" s="574"/>
      <c r="H190" s="392"/>
      <c r="I190" s="392"/>
      <c r="J190" s="502">
        <f>SUM(J188:J189)</f>
        <v>76107295</v>
      </c>
      <c r="K190" s="401"/>
      <c r="L190" s="502">
        <f>SUM(L188:L189)</f>
        <v>210229341</v>
      </c>
    </row>
    <row r="191" spans="2:12" x14ac:dyDescent="0.25">
      <c r="B191" s="568"/>
      <c r="C191" s="293"/>
      <c r="D191" s="574" t="s">
        <v>167</v>
      </c>
      <c r="E191" s="574"/>
      <c r="F191" s="574"/>
      <c r="G191" s="574"/>
      <c r="H191" s="392"/>
      <c r="I191" s="392"/>
      <c r="J191" s="404"/>
      <c r="K191" s="401"/>
      <c r="L191" s="404"/>
    </row>
    <row r="192" spans="2:12" x14ac:dyDescent="0.25">
      <c r="B192" s="568"/>
      <c r="C192" s="293"/>
      <c r="D192" s="125" t="s">
        <v>114</v>
      </c>
      <c r="E192" s="574"/>
      <c r="F192" s="574"/>
      <c r="G192" s="574"/>
      <c r="H192" s="392"/>
      <c r="I192" s="392"/>
      <c r="J192" s="402">
        <v>59022255</v>
      </c>
      <c r="K192" s="401"/>
      <c r="L192" s="402">
        <v>196108371</v>
      </c>
    </row>
    <row r="193" spans="2:14" ht="16.5" x14ac:dyDescent="0.25">
      <c r="B193" s="200"/>
      <c r="C193" s="405"/>
      <c r="D193" s="586"/>
      <c r="E193" s="586"/>
      <c r="F193" s="586"/>
      <c r="G193" s="586"/>
      <c r="H193" s="392"/>
      <c r="I193" s="392"/>
      <c r="J193" s="502">
        <f>SUM(J192)</f>
        <v>59022255</v>
      </c>
      <c r="K193" s="401"/>
      <c r="L193" s="502">
        <f>SUM(L192:L192)</f>
        <v>196108371</v>
      </c>
    </row>
    <row r="194" spans="2:14" ht="12" hidden="1" customHeight="1" x14ac:dyDescent="0.25">
      <c r="B194" s="200"/>
      <c r="C194" s="405"/>
      <c r="D194" s="586"/>
      <c r="E194" s="586"/>
      <c r="F194" s="586"/>
      <c r="G194" s="586"/>
      <c r="H194" s="392"/>
      <c r="I194" s="392"/>
      <c r="J194" s="403"/>
      <c r="K194" s="401"/>
      <c r="L194" s="403"/>
    </row>
    <row r="195" spans="2:14" x14ac:dyDescent="0.25">
      <c r="B195" s="200"/>
      <c r="C195" s="405"/>
      <c r="D195" s="583" t="s">
        <v>168</v>
      </c>
      <c r="E195" s="586"/>
      <c r="F195" s="586"/>
      <c r="G195" s="586"/>
      <c r="H195" s="392"/>
      <c r="I195" s="392"/>
      <c r="J195" s="403">
        <f>J193-J190</f>
        <v>-17085040</v>
      </c>
      <c r="K195" s="401"/>
      <c r="L195" s="403">
        <f>L193-L190</f>
        <v>-14120970</v>
      </c>
    </row>
    <row r="196" spans="2:14" ht="9.9499999999999993" hidden="1" customHeight="1" x14ac:dyDescent="0.25">
      <c r="B196" s="200"/>
      <c r="C196" s="405"/>
      <c r="D196" s="583"/>
      <c r="E196" s="586"/>
      <c r="F196" s="586"/>
      <c r="G196" s="586"/>
      <c r="H196" s="392"/>
      <c r="I196" s="392"/>
      <c r="J196" s="403"/>
      <c r="K196" s="401"/>
      <c r="L196" s="403"/>
    </row>
    <row r="197" spans="2:14" ht="16.5" thickBot="1" x14ac:dyDescent="0.3">
      <c r="B197" s="200"/>
      <c r="C197" s="405"/>
      <c r="D197" s="586" t="s">
        <v>256</v>
      </c>
      <c r="E197" s="586"/>
      <c r="F197" s="586"/>
      <c r="G197" s="586"/>
      <c r="H197" s="392"/>
      <c r="I197" s="392"/>
      <c r="J197" s="400">
        <f>J195*22.5%</f>
        <v>-3844134</v>
      </c>
      <c r="K197" s="401"/>
      <c r="L197" s="400">
        <v>-3177218</v>
      </c>
      <c r="N197" s="124"/>
    </row>
    <row r="198" spans="2:14" ht="16.5" thickTop="1" x14ac:dyDescent="0.25">
      <c r="B198" s="200"/>
      <c r="C198" s="405"/>
      <c r="D198" s="586"/>
      <c r="E198" s="586"/>
      <c r="F198" s="586"/>
      <c r="G198" s="586"/>
      <c r="H198" s="392"/>
      <c r="I198" s="392"/>
      <c r="J198" s="404"/>
      <c r="K198" s="401"/>
      <c r="L198" s="404"/>
    </row>
    <row r="199" spans="2:14" x14ac:dyDescent="0.25">
      <c r="B199" s="633">
        <v>12</v>
      </c>
      <c r="C199" s="356"/>
      <c r="D199" s="586" t="s">
        <v>421</v>
      </c>
      <c r="E199" s="586"/>
      <c r="F199" s="586"/>
      <c r="G199" s="586"/>
      <c r="H199" s="392"/>
      <c r="I199" s="392"/>
      <c r="J199" s="397"/>
      <c r="K199" s="392"/>
      <c r="L199" s="406"/>
    </row>
    <row r="200" spans="2:14" ht="9" customHeight="1" x14ac:dyDescent="0.25">
      <c r="B200" s="200"/>
      <c r="C200" s="405"/>
      <c r="D200" s="586"/>
      <c r="E200" s="586"/>
      <c r="F200" s="586"/>
      <c r="G200" s="586"/>
      <c r="H200" s="392"/>
      <c r="I200" s="392"/>
      <c r="J200" s="397"/>
      <c r="K200" s="392"/>
      <c r="L200" s="406">
        <v>0</v>
      </c>
    </row>
    <row r="201" spans="2:14" x14ac:dyDescent="0.25">
      <c r="B201" s="200"/>
      <c r="C201" s="405"/>
      <c r="D201" s="583" t="s">
        <v>364</v>
      </c>
      <c r="E201" s="586"/>
      <c r="F201" s="586"/>
      <c r="G201" s="586"/>
      <c r="H201" s="392"/>
      <c r="I201" s="392"/>
      <c r="J201" s="406">
        <v>12138720</v>
      </c>
      <c r="K201" s="392"/>
      <c r="L201" s="406">
        <v>12138720</v>
      </c>
    </row>
    <row r="202" spans="2:14" x14ac:dyDescent="0.25">
      <c r="B202" s="200"/>
      <c r="C202" s="405"/>
      <c r="D202" s="324" t="s">
        <v>365</v>
      </c>
      <c r="E202" s="324"/>
      <c r="F202" s="324"/>
      <c r="G202" s="324"/>
      <c r="H202" s="324"/>
      <c r="I202" s="324"/>
      <c r="J202" s="344">
        <v>10094000</v>
      </c>
      <c r="K202" s="392"/>
      <c r="L202" s="344">
        <v>10094000</v>
      </c>
    </row>
    <row r="203" spans="2:14" ht="21" customHeight="1" thickBot="1" x14ac:dyDescent="0.3">
      <c r="B203" s="200"/>
      <c r="C203" s="405"/>
      <c r="D203" s="324"/>
      <c r="E203" s="324"/>
      <c r="F203" s="324"/>
      <c r="G203" s="324"/>
      <c r="H203" s="324"/>
      <c r="I203" s="324"/>
      <c r="J203" s="339">
        <f>SUM(J201:J202)</f>
        <v>22232720</v>
      </c>
      <c r="K203" s="392"/>
      <c r="L203" s="339">
        <f>SUM(L201:L202)</f>
        <v>22232720</v>
      </c>
    </row>
    <row r="204" spans="2:14" ht="12" customHeight="1" thickTop="1" x14ac:dyDescent="0.25">
      <c r="B204" s="200"/>
      <c r="C204" s="405"/>
      <c r="D204" s="324"/>
      <c r="E204" s="324"/>
      <c r="F204" s="324"/>
      <c r="G204" s="324"/>
      <c r="H204" s="324"/>
      <c r="I204" s="324"/>
      <c r="J204" s="342"/>
      <c r="K204" s="392"/>
      <c r="L204" s="342"/>
    </row>
    <row r="205" spans="2:14" ht="21" customHeight="1" x14ac:dyDescent="0.25">
      <c r="B205" s="200"/>
      <c r="C205" s="405"/>
      <c r="D205" s="123" t="s">
        <v>516</v>
      </c>
      <c r="E205" s="324"/>
      <c r="F205" s="324"/>
      <c r="G205" s="324"/>
      <c r="H205" s="324"/>
      <c r="I205" s="324"/>
      <c r="J205" s="342">
        <v>0</v>
      </c>
      <c r="K205" s="392"/>
      <c r="L205" s="342">
        <v>22232720</v>
      </c>
    </row>
    <row r="206" spans="2:14" ht="21" customHeight="1" x14ac:dyDescent="0.25">
      <c r="B206" s="200"/>
      <c r="C206" s="405"/>
      <c r="D206" s="123" t="s">
        <v>517</v>
      </c>
      <c r="E206" s="324"/>
      <c r="F206" s="324"/>
      <c r="G206" s="324"/>
      <c r="H206" s="324"/>
      <c r="I206" s="324"/>
      <c r="J206" s="342">
        <v>22232720</v>
      </c>
      <c r="K206" s="392"/>
      <c r="L206" s="342">
        <v>0</v>
      </c>
    </row>
    <row r="207" spans="2:14" ht="20.25" customHeight="1" x14ac:dyDescent="0.25">
      <c r="B207" s="200">
        <v>12.01</v>
      </c>
      <c r="C207" s="405"/>
      <c r="D207" s="698" t="s">
        <v>469</v>
      </c>
      <c r="E207" s="698"/>
      <c r="F207" s="698"/>
      <c r="G207" s="698"/>
      <c r="H207" s="698"/>
      <c r="I207" s="698"/>
      <c r="J207" s="698"/>
      <c r="K207" s="698"/>
      <c r="L207" s="698"/>
    </row>
    <row r="208" spans="2:14" ht="14.25" customHeight="1" x14ac:dyDescent="0.25">
      <c r="B208" s="200"/>
      <c r="C208" s="405"/>
      <c r="D208" s="698"/>
      <c r="E208" s="698"/>
      <c r="F208" s="698"/>
      <c r="G208" s="698"/>
      <c r="H208" s="698"/>
      <c r="I208" s="698"/>
      <c r="J208" s="698"/>
      <c r="K208" s="698"/>
      <c r="L208" s="698"/>
    </row>
    <row r="209" spans="2:12" ht="14.25" customHeight="1" x14ac:dyDescent="0.25">
      <c r="B209" s="200"/>
      <c r="C209" s="405"/>
      <c r="D209" s="698"/>
      <c r="E209" s="698"/>
      <c r="F209" s="698"/>
      <c r="G209" s="698"/>
      <c r="H209" s="698"/>
      <c r="I209" s="698"/>
      <c r="J209" s="698"/>
      <c r="K209" s="698"/>
      <c r="L209" s="698"/>
    </row>
    <row r="210" spans="2:12" x14ac:dyDescent="0.25">
      <c r="B210" s="200"/>
      <c r="C210" s="405"/>
      <c r="D210" s="698"/>
      <c r="E210" s="698"/>
      <c r="F210" s="698"/>
      <c r="G210" s="698"/>
      <c r="H210" s="698"/>
      <c r="I210" s="698"/>
      <c r="J210" s="698"/>
      <c r="K210" s="698"/>
      <c r="L210" s="698"/>
    </row>
    <row r="211" spans="2:12" ht="0.6" hidden="1" customHeight="1" x14ac:dyDescent="0.25">
      <c r="B211" s="200"/>
      <c r="C211" s="405"/>
      <c r="D211" s="583"/>
      <c r="E211" s="586"/>
      <c r="F211" s="586"/>
      <c r="G211" s="586"/>
      <c r="H211" s="407"/>
      <c r="I211" s="392"/>
      <c r="J211" s="408"/>
      <c r="K211" s="392"/>
      <c r="L211" s="408"/>
    </row>
    <row r="212" spans="2:12" ht="0.6" hidden="1" customHeight="1" x14ac:dyDescent="0.25">
      <c r="B212" s="200"/>
      <c r="C212" s="405"/>
      <c r="D212" s="583"/>
      <c r="E212" s="586"/>
      <c r="F212" s="586"/>
      <c r="G212" s="586"/>
      <c r="H212" s="407"/>
      <c r="I212" s="392"/>
      <c r="J212" s="408"/>
      <c r="K212" s="392"/>
      <c r="L212" s="408"/>
    </row>
    <row r="213" spans="2:12" ht="9.75" customHeight="1" x14ac:dyDescent="0.25">
      <c r="B213" s="200"/>
      <c r="C213" s="405"/>
      <c r="D213" s="583"/>
      <c r="E213" s="586"/>
      <c r="F213" s="586"/>
      <c r="G213" s="586"/>
      <c r="H213" s="407"/>
      <c r="I213" s="392"/>
      <c r="J213" s="408"/>
      <c r="K213" s="392"/>
      <c r="L213" s="408"/>
    </row>
    <row r="214" spans="2:12" ht="1.35" customHeight="1" x14ac:dyDescent="0.25">
      <c r="B214" s="200"/>
      <c r="C214" s="405"/>
      <c r="D214" s="583"/>
      <c r="E214" s="586"/>
      <c r="F214" s="586"/>
      <c r="G214" s="586"/>
      <c r="H214" s="407"/>
      <c r="I214" s="392"/>
      <c r="J214" s="408"/>
      <c r="K214" s="392"/>
      <c r="L214" s="408"/>
    </row>
    <row r="215" spans="2:12" ht="21" customHeight="1" x14ac:dyDescent="0.25">
      <c r="B215" s="578">
        <v>12.02</v>
      </c>
      <c r="C215" s="405"/>
      <c r="D215" s="749" t="s">
        <v>491</v>
      </c>
      <c r="E215" s="749"/>
      <c r="F215" s="749"/>
      <c r="G215" s="749"/>
      <c r="H215" s="749"/>
      <c r="I215" s="749"/>
      <c r="J215" s="749"/>
      <c r="K215" s="749"/>
      <c r="L215" s="749"/>
    </row>
    <row r="216" spans="2:12" ht="12.75" customHeight="1" x14ac:dyDescent="0.25">
      <c r="B216" s="200"/>
      <c r="C216" s="405"/>
      <c r="D216" s="749"/>
      <c r="E216" s="749"/>
      <c r="F216" s="749"/>
      <c r="G216" s="749"/>
      <c r="H216" s="749"/>
      <c r="I216" s="749"/>
      <c r="J216" s="749"/>
      <c r="K216" s="749"/>
      <c r="L216" s="749"/>
    </row>
    <row r="217" spans="2:12" ht="12" customHeight="1" x14ac:dyDescent="0.25">
      <c r="B217" s="200"/>
      <c r="C217" s="405"/>
      <c r="D217" s="749"/>
      <c r="E217" s="749"/>
      <c r="F217" s="749"/>
      <c r="G217" s="749"/>
      <c r="H217" s="749"/>
      <c r="I217" s="749"/>
      <c r="J217" s="749"/>
      <c r="K217" s="749"/>
      <c r="L217" s="749"/>
    </row>
    <row r="218" spans="2:12" ht="11.1" customHeight="1" x14ac:dyDescent="0.25">
      <c r="B218" s="200"/>
      <c r="C218" s="405"/>
      <c r="D218" s="583"/>
      <c r="E218" s="586"/>
      <c r="F218" s="586"/>
      <c r="G218" s="586"/>
      <c r="H218" s="407"/>
      <c r="I218" s="392"/>
      <c r="J218" s="408"/>
      <c r="K218" s="392"/>
      <c r="L218" s="408"/>
    </row>
    <row r="219" spans="2:12" x14ac:dyDescent="0.25">
      <c r="B219" s="635">
        <v>13</v>
      </c>
      <c r="C219" s="409"/>
      <c r="D219" s="574" t="s">
        <v>407</v>
      </c>
      <c r="E219" s="574"/>
      <c r="F219" s="574"/>
      <c r="G219" s="574"/>
      <c r="H219" s="392"/>
      <c r="I219" s="392"/>
      <c r="J219" s="397"/>
      <c r="K219" s="392"/>
      <c r="L219" s="406"/>
    </row>
    <row r="220" spans="2:12" ht="6.75" customHeight="1" x14ac:dyDescent="0.25">
      <c r="B220" s="337"/>
      <c r="C220" s="409"/>
      <c r="D220" s="751"/>
      <c r="E220" s="751"/>
      <c r="F220" s="751"/>
      <c r="G220" s="751"/>
      <c r="H220" s="751"/>
      <c r="I220" s="392"/>
      <c r="J220" s="397"/>
      <c r="K220" s="392"/>
      <c r="L220" s="406"/>
    </row>
    <row r="221" spans="2:12" ht="16.5" customHeight="1" x14ac:dyDescent="0.25">
      <c r="B221" s="337"/>
      <c r="C221" s="337"/>
      <c r="D221" s="750" t="s">
        <v>504</v>
      </c>
      <c r="E221" s="750"/>
      <c r="F221" s="750"/>
      <c r="G221" s="750"/>
      <c r="H221" s="410"/>
      <c r="I221" s="410"/>
      <c r="J221" s="411">
        <v>74180186</v>
      </c>
      <c r="K221" s="410"/>
      <c r="L221" s="411">
        <v>98061617</v>
      </c>
    </row>
    <row r="222" spans="2:12" ht="8.25" customHeight="1" x14ac:dyDescent="0.25">
      <c r="B222" s="337"/>
      <c r="C222" s="337"/>
      <c r="D222" s="750"/>
      <c r="E222" s="750"/>
      <c r="F222" s="750"/>
      <c r="G222" s="750"/>
      <c r="H222" s="750"/>
      <c r="I222" s="343"/>
      <c r="J222" s="343"/>
      <c r="K222" s="343"/>
      <c r="L222" s="343"/>
    </row>
    <row r="223" spans="2:12" ht="16.5" thickBot="1" x14ac:dyDescent="0.3">
      <c r="B223" s="337"/>
      <c r="C223" s="340"/>
      <c r="D223" s="583"/>
      <c r="E223" s="583"/>
      <c r="F223" s="583"/>
      <c r="G223" s="583"/>
      <c r="H223" s="583"/>
      <c r="I223" s="343"/>
      <c r="J223" s="345">
        <f>SUM(J221:J222)</f>
        <v>74180186</v>
      </c>
      <c r="K223" s="343"/>
      <c r="L223" s="345">
        <f>SUM(L221:L222)</f>
        <v>98061617</v>
      </c>
    </row>
    <row r="224" spans="2:12" ht="8.1" customHeight="1" thickTop="1" x14ac:dyDescent="0.25">
      <c r="B224" s="337"/>
      <c r="C224" s="340"/>
      <c r="D224" s="583"/>
      <c r="E224" s="583"/>
      <c r="F224" s="583"/>
      <c r="G224" s="583"/>
      <c r="H224" s="583"/>
      <c r="I224" s="343"/>
      <c r="J224" s="342"/>
      <c r="K224" s="343"/>
      <c r="L224" s="342"/>
    </row>
    <row r="225" spans="2:14" x14ac:dyDescent="0.25">
      <c r="B225" s="337">
        <v>14</v>
      </c>
      <c r="C225" s="409"/>
      <c r="D225" s="123" t="s">
        <v>535</v>
      </c>
      <c r="E225" s="324"/>
      <c r="F225" s="324"/>
      <c r="G225" s="324"/>
      <c r="H225" s="324"/>
      <c r="I225" s="324"/>
      <c r="N225" s="124"/>
    </row>
    <row r="226" spans="2:14" ht="7.5" customHeight="1" x14ac:dyDescent="0.25">
      <c r="B226" s="337"/>
      <c r="C226" s="409"/>
      <c r="D226" s="123"/>
      <c r="E226" s="324"/>
      <c r="F226" s="324"/>
      <c r="G226" s="324"/>
      <c r="H226" s="324"/>
      <c r="I226" s="324"/>
      <c r="N226" s="124"/>
    </row>
    <row r="227" spans="2:14" x14ac:dyDescent="0.25">
      <c r="B227" s="337"/>
      <c r="C227" s="409"/>
      <c r="D227" s="750" t="s">
        <v>518</v>
      </c>
      <c r="E227" s="750"/>
      <c r="F227" s="750"/>
      <c r="G227" s="750"/>
      <c r="H227" s="750"/>
      <c r="I227" s="343"/>
      <c r="J227" s="343">
        <v>2504422</v>
      </c>
      <c r="K227" s="343"/>
      <c r="L227" s="343">
        <v>640034</v>
      </c>
      <c r="N227" s="124"/>
    </row>
    <row r="228" spans="2:14" x14ac:dyDescent="0.25">
      <c r="B228" s="337"/>
      <c r="C228" s="409"/>
      <c r="D228" s="750" t="s">
        <v>519</v>
      </c>
      <c r="E228" s="750"/>
      <c r="F228" s="750"/>
      <c r="G228" s="750"/>
      <c r="H228" s="750"/>
      <c r="I228" s="343"/>
      <c r="J228" s="343">
        <v>73000</v>
      </c>
      <c r="K228" s="343"/>
      <c r="L228" s="343">
        <v>14700</v>
      </c>
      <c r="N228" s="124"/>
    </row>
    <row r="229" spans="2:14" x14ac:dyDescent="0.25">
      <c r="B229" s="337"/>
      <c r="C229" s="409"/>
      <c r="D229" s="583" t="s">
        <v>536</v>
      </c>
      <c r="E229" s="583"/>
      <c r="F229" s="583"/>
      <c r="G229" s="583"/>
      <c r="H229" s="583"/>
      <c r="I229" s="343"/>
      <c r="J229" s="344">
        <v>250000</v>
      </c>
      <c r="K229" s="343"/>
      <c r="L229" s="344">
        <v>0</v>
      </c>
      <c r="N229" s="124"/>
    </row>
    <row r="230" spans="2:14" ht="16.5" thickBot="1" x14ac:dyDescent="0.3">
      <c r="B230" s="337"/>
      <c r="C230" s="409"/>
      <c r="D230" s="123"/>
      <c r="E230" s="324"/>
      <c r="F230" s="324"/>
      <c r="G230" s="324"/>
      <c r="H230" s="324"/>
      <c r="I230" s="324"/>
      <c r="J230" s="413">
        <f>SUM(J227:J229)</f>
        <v>2827422</v>
      </c>
      <c r="L230" s="498">
        <f>SUM(L227:L229)</f>
        <v>654734</v>
      </c>
      <c r="N230" s="124"/>
    </row>
    <row r="231" spans="2:14" ht="15.75" hidden="1" customHeight="1" x14ac:dyDescent="0.25">
      <c r="B231" s="415"/>
      <c r="C231" s="415"/>
      <c r="D231" s="324"/>
      <c r="E231" s="324"/>
      <c r="F231" s="324"/>
      <c r="G231" s="324"/>
      <c r="H231" s="324"/>
      <c r="I231" s="324"/>
      <c r="J231" s="324"/>
      <c r="K231" s="324"/>
      <c r="L231" s="334"/>
    </row>
    <row r="232" spans="2:14" ht="5.25" hidden="1" customHeight="1" x14ac:dyDescent="0.25">
      <c r="B232" s="415"/>
      <c r="C232" s="415"/>
      <c r="D232" s="324"/>
      <c r="E232" s="324"/>
      <c r="F232" s="324"/>
      <c r="G232" s="324"/>
      <c r="H232" s="324"/>
      <c r="I232" s="324"/>
      <c r="J232" s="324"/>
      <c r="K232" s="324"/>
      <c r="L232" s="334"/>
    </row>
    <row r="233" spans="2:14" ht="15.75" hidden="1" customHeight="1" x14ac:dyDescent="0.25">
      <c r="B233" s="415"/>
      <c r="C233" s="415"/>
      <c r="D233" s="324"/>
      <c r="E233" s="324"/>
      <c r="F233" s="324"/>
      <c r="G233" s="324"/>
      <c r="H233" s="324"/>
      <c r="I233" s="324"/>
      <c r="J233" s="324"/>
      <c r="K233" s="324"/>
      <c r="L233" s="334"/>
    </row>
    <row r="234" spans="2:14" ht="15.75" hidden="1" customHeight="1" x14ac:dyDescent="0.25">
      <c r="B234" s="415"/>
      <c r="C234" s="415"/>
      <c r="D234" s="324"/>
      <c r="E234" s="324"/>
      <c r="F234" s="324"/>
      <c r="G234" s="324"/>
      <c r="H234" s="324"/>
      <c r="I234" s="324"/>
      <c r="J234" s="324"/>
      <c r="K234" s="324"/>
      <c r="L234" s="334"/>
    </row>
    <row r="235" spans="2:14" ht="15.75" hidden="1" customHeight="1" x14ac:dyDescent="0.25">
      <c r="B235" s="415"/>
      <c r="C235" s="415"/>
      <c r="D235" s="324"/>
      <c r="E235" s="324"/>
      <c r="F235" s="324"/>
      <c r="G235" s="324"/>
      <c r="H235" s="324"/>
      <c r="I235" s="324"/>
      <c r="J235" s="324"/>
      <c r="K235" s="324"/>
      <c r="L235" s="334"/>
    </row>
    <row r="236" spans="2:14" ht="15.75" hidden="1" customHeight="1" x14ac:dyDescent="0.25">
      <c r="B236" s="415"/>
      <c r="C236" s="415"/>
      <c r="D236" s="324"/>
      <c r="E236" s="324"/>
      <c r="F236" s="324"/>
      <c r="G236" s="324"/>
      <c r="H236" s="324"/>
      <c r="I236" s="324"/>
      <c r="J236" s="324"/>
      <c r="K236" s="324"/>
      <c r="L236" s="334"/>
    </row>
    <row r="237" spans="2:14" ht="15.75" hidden="1" customHeight="1" x14ac:dyDescent="0.25">
      <c r="B237" s="415"/>
      <c r="C237" s="415"/>
      <c r="D237" s="324"/>
      <c r="E237" s="324"/>
      <c r="F237" s="324"/>
      <c r="G237" s="324"/>
      <c r="H237" s="324"/>
      <c r="I237" s="324"/>
      <c r="J237" s="324"/>
      <c r="K237" s="324"/>
      <c r="L237" s="334"/>
    </row>
    <row r="238" spans="2:14" ht="15.75" hidden="1" customHeight="1" x14ac:dyDescent="0.25">
      <c r="B238" s="415"/>
      <c r="C238" s="415"/>
      <c r="D238" s="324"/>
      <c r="E238" s="324"/>
      <c r="F238" s="324"/>
      <c r="G238" s="324"/>
      <c r="H238" s="324"/>
      <c r="I238" s="324"/>
      <c r="J238" s="324"/>
      <c r="K238" s="324"/>
      <c r="L238" s="334"/>
    </row>
    <row r="239" spans="2:14" ht="15.75" hidden="1" customHeight="1" x14ac:dyDescent="0.25">
      <c r="B239" s="415"/>
      <c r="C239" s="415"/>
      <c r="D239" s="324"/>
      <c r="E239" s="324"/>
      <c r="F239" s="324"/>
      <c r="G239" s="324"/>
      <c r="H239" s="324"/>
      <c r="I239" s="324"/>
      <c r="J239" s="324"/>
      <c r="K239" s="324"/>
      <c r="L239" s="334"/>
    </row>
    <row r="240" spans="2:14" ht="15.95" hidden="1" customHeight="1" x14ac:dyDescent="0.25">
      <c r="B240" s="415"/>
      <c r="C240" s="415"/>
      <c r="D240" s="324"/>
      <c r="E240" s="324"/>
      <c r="F240" s="324"/>
      <c r="G240" s="324"/>
      <c r="H240" s="324"/>
      <c r="I240" s="324"/>
      <c r="J240" s="725" t="s">
        <v>303</v>
      </c>
      <c r="K240" s="726"/>
      <c r="L240" s="727"/>
    </row>
    <row r="241" spans="2:14" ht="17.25" hidden="1" customHeight="1" x14ac:dyDescent="0.25">
      <c r="B241" s="415"/>
      <c r="C241" s="415"/>
      <c r="D241" s="324"/>
      <c r="E241" s="324"/>
      <c r="F241" s="324"/>
      <c r="G241" s="324"/>
      <c r="H241" s="324"/>
      <c r="I241" s="324"/>
      <c r="J241" s="322">
        <v>44742</v>
      </c>
      <c r="K241" s="622"/>
      <c r="L241" s="322">
        <v>44377</v>
      </c>
    </row>
    <row r="242" spans="2:14" ht="16.5" customHeight="1" thickTop="1" x14ac:dyDescent="0.25">
      <c r="B242" s="415">
        <v>15</v>
      </c>
      <c r="C242" s="416"/>
      <c r="D242" s="123" t="s">
        <v>406</v>
      </c>
      <c r="E242" s="324"/>
      <c r="F242" s="324"/>
      <c r="G242" s="324"/>
      <c r="H242" s="325"/>
      <c r="I242" s="325"/>
      <c r="J242" s="325"/>
      <c r="K242" s="325"/>
      <c r="L242" s="417"/>
    </row>
    <row r="243" spans="2:14" ht="8.1" customHeight="1" x14ac:dyDescent="0.25">
      <c r="B243" s="415"/>
      <c r="C243" s="418"/>
      <c r="D243" s="589"/>
      <c r="E243" s="589"/>
      <c r="F243" s="589"/>
      <c r="G243" s="589"/>
      <c r="H243" s="589"/>
      <c r="I243" s="589"/>
      <c r="J243" s="589"/>
      <c r="K243" s="589"/>
      <c r="L243" s="589"/>
    </row>
    <row r="244" spans="2:14" x14ac:dyDescent="0.25">
      <c r="B244" s="337"/>
      <c r="C244" s="340"/>
      <c r="D244" s="583" t="s">
        <v>153</v>
      </c>
      <c r="E244" s="583"/>
      <c r="F244" s="583"/>
      <c r="G244" s="414"/>
      <c r="H244" s="414"/>
      <c r="I244" s="414"/>
      <c r="J244" s="343">
        <v>0</v>
      </c>
      <c r="K244" s="414"/>
      <c r="L244" s="343">
        <v>364093</v>
      </c>
      <c r="M244" s="124"/>
      <c r="N244" s="124"/>
    </row>
    <row r="245" spans="2:14" x14ac:dyDescent="0.25">
      <c r="B245" s="337"/>
      <c r="C245" s="340"/>
      <c r="D245" s="583" t="s">
        <v>183</v>
      </c>
      <c r="E245" s="583"/>
      <c r="F245" s="583"/>
      <c r="G245" s="414"/>
      <c r="H245" s="414"/>
      <c r="I245" s="414"/>
      <c r="J245" s="343">
        <v>33298</v>
      </c>
      <c r="K245" s="414"/>
      <c r="L245" s="343">
        <v>33298</v>
      </c>
    </row>
    <row r="246" spans="2:14" x14ac:dyDescent="0.25">
      <c r="B246" s="337"/>
      <c r="C246" s="340"/>
      <c r="D246" s="583" t="s">
        <v>240</v>
      </c>
      <c r="E246" s="583"/>
      <c r="F246" s="583"/>
      <c r="G246" s="414"/>
      <c r="H246" s="414"/>
      <c r="I246" s="414"/>
      <c r="J246" s="343">
        <v>147983</v>
      </c>
      <c r="K246" s="414"/>
      <c r="L246" s="343">
        <v>147983</v>
      </c>
    </row>
    <row r="247" spans="2:14" x14ac:dyDescent="0.25">
      <c r="B247" s="337"/>
      <c r="C247" s="340"/>
      <c r="D247" s="583" t="s">
        <v>348</v>
      </c>
      <c r="E247" s="583"/>
      <c r="F247" s="583"/>
      <c r="G247" s="414"/>
      <c r="H247" s="414"/>
      <c r="I247" s="414"/>
      <c r="J247" s="343">
        <v>2908119</v>
      </c>
      <c r="K247" s="414"/>
      <c r="L247" s="343">
        <v>0</v>
      </c>
    </row>
    <row r="248" spans="2:14" x14ac:dyDescent="0.25">
      <c r="B248" s="337"/>
      <c r="C248" s="340"/>
      <c r="D248" s="583" t="s">
        <v>292</v>
      </c>
      <c r="E248" s="583"/>
      <c r="F248" s="583"/>
      <c r="G248" s="414"/>
      <c r="H248" s="414"/>
      <c r="I248" s="414"/>
      <c r="J248" s="344">
        <v>289261</v>
      </c>
      <c r="K248" s="414"/>
      <c r="L248" s="344">
        <v>68206</v>
      </c>
      <c r="M248" s="124"/>
    </row>
    <row r="249" spans="2:14" ht="16.5" thickBot="1" x14ac:dyDescent="0.3">
      <c r="B249" s="337"/>
      <c r="C249" s="340"/>
      <c r="D249" s="586" t="s">
        <v>187</v>
      </c>
      <c r="E249" s="586"/>
      <c r="F249" s="586"/>
      <c r="G249" s="160"/>
      <c r="H249" s="414"/>
      <c r="I249" s="414"/>
      <c r="J249" s="345">
        <f>SUM(J244:J248)</f>
        <v>3378661</v>
      </c>
      <c r="K249" s="414"/>
      <c r="L249" s="339">
        <f>SUM(L244:L248)</f>
        <v>613580</v>
      </c>
    </row>
    <row r="250" spans="2:14" ht="10.5" customHeight="1" thickTop="1" x14ac:dyDescent="0.25">
      <c r="B250" s="337"/>
      <c r="C250" s="340"/>
      <c r="D250" s="586"/>
      <c r="E250" s="586"/>
      <c r="F250" s="586"/>
      <c r="G250" s="160"/>
      <c r="H250" s="414"/>
      <c r="I250" s="414"/>
      <c r="J250" s="342"/>
      <c r="K250" s="414"/>
      <c r="L250" s="342"/>
    </row>
    <row r="251" spans="2:14" ht="55.5" customHeight="1" x14ac:dyDescent="0.25">
      <c r="B251" s="337"/>
      <c r="C251" s="340"/>
      <c r="D251" s="749" t="s">
        <v>520</v>
      </c>
      <c r="E251" s="749"/>
      <c r="F251" s="749"/>
      <c r="G251" s="749"/>
      <c r="H251" s="749"/>
      <c r="I251" s="749"/>
      <c r="J251" s="749"/>
      <c r="K251" s="749"/>
      <c r="L251" s="749"/>
    </row>
    <row r="252" spans="2:14" x14ac:dyDescent="0.25">
      <c r="B252" s="337"/>
      <c r="C252" s="340"/>
      <c r="D252" s="639"/>
      <c r="E252" s="639"/>
      <c r="F252" s="639"/>
      <c r="G252" s="639"/>
      <c r="H252" s="639"/>
      <c r="I252" s="639"/>
      <c r="J252" s="639"/>
      <c r="K252" s="639"/>
      <c r="L252" s="639"/>
    </row>
    <row r="253" spans="2:14" ht="16.5" customHeight="1" x14ac:dyDescent="0.25">
      <c r="B253" s="337">
        <v>16</v>
      </c>
      <c r="C253" s="409"/>
      <c r="D253" s="123" t="s">
        <v>405</v>
      </c>
      <c r="E253" s="324"/>
      <c r="F253" s="324"/>
      <c r="G253" s="324"/>
      <c r="H253" s="347"/>
      <c r="I253" s="347"/>
      <c r="J253" s="347"/>
      <c r="K253" s="347"/>
      <c r="L253" s="420"/>
    </row>
    <row r="254" spans="2:14" ht="16.5" customHeight="1" x14ac:dyDescent="0.25">
      <c r="B254" s="337"/>
      <c r="C254" s="340"/>
      <c r="D254" s="324" t="s">
        <v>29</v>
      </c>
      <c r="E254" s="123"/>
      <c r="F254" s="123"/>
      <c r="G254" s="324"/>
      <c r="H254" s="420"/>
      <c r="I254" s="420"/>
      <c r="J254" s="348">
        <v>1739123</v>
      </c>
      <c r="K254" s="347"/>
      <c r="L254" s="348">
        <v>406778</v>
      </c>
    </row>
    <row r="255" spans="2:14" ht="16.5" customHeight="1" x14ac:dyDescent="0.25">
      <c r="B255" s="337"/>
      <c r="C255" s="340"/>
      <c r="D255" s="324" t="s">
        <v>164</v>
      </c>
      <c r="E255" s="123"/>
      <c r="F255" s="123"/>
      <c r="G255" s="324"/>
      <c r="H255" s="420"/>
      <c r="I255" s="420"/>
      <c r="J255" s="348">
        <f>'Note 19-37'!G125</f>
        <v>1373825.4695729394</v>
      </c>
      <c r="K255" s="347"/>
      <c r="L255" s="348">
        <v>1332345</v>
      </c>
    </row>
    <row r="256" spans="2:14" ht="16.5" customHeight="1" x14ac:dyDescent="0.25">
      <c r="B256" s="337"/>
      <c r="C256" s="340"/>
      <c r="D256" s="324" t="s">
        <v>521</v>
      </c>
      <c r="E256" s="123"/>
      <c r="F256" s="123"/>
      <c r="G256" s="324"/>
      <c r="H256" s="420"/>
      <c r="I256" s="420"/>
      <c r="J256" s="422">
        <v>0</v>
      </c>
      <c r="K256" s="347"/>
      <c r="L256" s="422">
        <v>0</v>
      </c>
    </row>
    <row r="257" spans="2:14" ht="16.5" customHeight="1" thickBot="1" x14ac:dyDescent="0.3">
      <c r="B257" s="337"/>
      <c r="C257" s="340"/>
      <c r="D257" s="123" t="s">
        <v>169</v>
      </c>
      <c r="E257" s="123"/>
      <c r="F257" s="123"/>
      <c r="G257" s="324"/>
      <c r="H257" s="420"/>
      <c r="I257" s="420"/>
      <c r="J257" s="423">
        <f>SUM(J254:J256)</f>
        <v>3112948.4695729394</v>
      </c>
      <c r="K257" s="347"/>
      <c r="L257" s="423">
        <f>SUM(L254:L256)</f>
        <v>1739123</v>
      </c>
    </row>
    <row r="258" spans="2:14" ht="9" customHeight="1" thickTop="1" x14ac:dyDescent="0.25">
      <c r="B258" s="337"/>
      <c r="C258" s="340"/>
      <c r="D258" s="324"/>
      <c r="E258" s="123"/>
      <c r="F258" s="123"/>
      <c r="G258" s="324"/>
      <c r="H258" s="420"/>
      <c r="I258" s="420"/>
      <c r="J258" s="424"/>
      <c r="K258" s="347"/>
      <c r="L258" s="424"/>
    </row>
    <row r="259" spans="2:14" x14ac:dyDescent="0.25">
      <c r="B259" s="337">
        <v>17</v>
      </c>
      <c r="C259" s="409"/>
      <c r="D259" s="123" t="s">
        <v>404</v>
      </c>
      <c r="E259" s="324"/>
      <c r="F259" s="324"/>
      <c r="G259" s="414"/>
      <c r="H259" s="325"/>
      <c r="I259" s="325"/>
      <c r="J259" s="325"/>
      <c r="K259" s="325"/>
      <c r="L259" s="325"/>
      <c r="M259" s="124"/>
      <c r="N259" s="124"/>
    </row>
    <row r="260" spans="2:14" ht="9.9499999999999993" hidden="1" customHeight="1" x14ac:dyDescent="0.25">
      <c r="B260" s="337"/>
      <c r="C260" s="409"/>
      <c r="D260" s="123"/>
      <c r="E260" s="324"/>
      <c r="F260" s="324"/>
      <c r="G260" s="414"/>
      <c r="H260" s="325"/>
      <c r="I260" s="325"/>
      <c r="J260" s="325"/>
      <c r="K260" s="325"/>
      <c r="L260" s="325"/>
      <c r="N260" s="124"/>
    </row>
    <row r="261" spans="2:14" x14ac:dyDescent="0.25">
      <c r="B261" s="337"/>
      <c r="C261" s="409"/>
      <c r="D261" s="632" t="s">
        <v>449</v>
      </c>
      <c r="E261" s="632"/>
      <c r="F261" s="632"/>
      <c r="G261" s="632"/>
      <c r="H261" s="632"/>
      <c r="I261" s="325"/>
      <c r="J261" s="327">
        <v>277000</v>
      </c>
      <c r="K261" s="325"/>
      <c r="L261" s="325"/>
      <c r="N261" s="124"/>
    </row>
    <row r="262" spans="2:14" ht="15.95" customHeight="1" x14ac:dyDescent="0.25">
      <c r="B262" s="337"/>
      <c r="C262" s="409"/>
      <c r="D262" s="324" t="s">
        <v>205</v>
      </c>
      <c r="E262" s="324"/>
      <c r="F262" s="324"/>
      <c r="G262" s="414"/>
      <c r="H262" s="325"/>
      <c r="I262" s="325"/>
      <c r="J262" s="327">
        <v>0</v>
      </c>
      <c r="K262" s="325"/>
      <c r="L262" s="327">
        <v>20000</v>
      </c>
      <c r="N262" s="124"/>
    </row>
    <row r="263" spans="2:14" x14ac:dyDescent="0.25">
      <c r="B263" s="337"/>
      <c r="C263" s="337"/>
      <c r="D263" s="426" t="s">
        <v>388</v>
      </c>
      <c r="E263" s="324"/>
      <c r="F263" s="324"/>
      <c r="G263" s="324"/>
      <c r="H263" s="334"/>
      <c r="I263" s="334"/>
      <c r="J263" s="327">
        <v>0</v>
      </c>
      <c r="K263" s="325"/>
      <c r="L263" s="327">
        <v>212000</v>
      </c>
    </row>
    <row r="264" spans="2:14" x14ac:dyDescent="0.25">
      <c r="B264" s="337"/>
      <c r="C264" s="337"/>
      <c r="D264" s="125" t="s">
        <v>450</v>
      </c>
      <c r="E264" s="324"/>
      <c r="F264" s="324"/>
      <c r="G264" s="324"/>
      <c r="H264" s="334"/>
      <c r="I264" s="334"/>
      <c r="J264" s="327">
        <v>31500</v>
      </c>
      <c r="K264" s="325"/>
      <c r="L264" s="327"/>
    </row>
    <row r="265" spans="2:14" ht="15.75" customHeight="1" x14ac:dyDescent="0.25">
      <c r="B265" s="337"/>
      <c r="C265" s="340"/>
      <c r="D265" s="324" t="s">
        <v>77</v>
      </c>
      <c r="E265" s="324"/>
      <c r="F265" s="324"/>
      <c r="G265" s="324"/>
      <c r="H265" s="336"/>
      <c r="I265" s="336"/>
      <c r="J265" s="343">
        <v>425500</v>
      </c>
      <c r="K265" s="343"/>
      <c r="L265" s="343">
        <v>330000</v>
      </c>
    </row>
    <row r="266" spans="2:14" ht="15.75" customHeight="1" x14ac:dyDescent="0.25">
      <c r="B266" s="337"/>
      <c r="C266" s="340"/>
      <c r="D266" s="324" t="s">
        <v>172</v>
      </c>
      <c r="E266" s="324"/>
      <c r="F266" s="324"/>
      <c r="G266" s="324"/>
      <c r="H266" s="336"/>
      <c r="I266" s="336"/>
      <c r="J266" s="343">
        <v>3296</v>
      </c>
      <c r="K266" s="343"/>
      <c r="L266" s="343">
        <v>79056</v>
      </c>
    </row>
    <row r="267" spans="2:14" ht="15.75" customHeight="1" x14ac:dyDescent="0.25">
      <c r="B267" s="337"/>
      <c r="C267" s="340"/>
      <c r="D267" s="324" t="s">
        <v>170</v>
      </c>
      <c r="E267" s="324"/>
      <c r="F267" s="324"/>
      <c r="G267" s="324"/>
      <c r="H267" s="420"/>
      <c r="I267" s="420"/>
      <c r="J267" s="344">
        <v>133690</v>
      </c>
      <c r="K267" s="347"/>
      <c r="L267" s="344">
        <v>82325</v>
      </c>
      <c r="N267" s="124"/>
    </row>
    <row r="268" spans="2:14" ht="15.75" customHeight="1" thickBot="1" x14ac:dyDescent="0.3">
      <c r="B268" s="337"/>
      <c r="C268" s="340"/>
      <c r="D268" s="705"/>
      <c r="E268" s="705"/>
      <c r="F268" s="705"/>
      <c r="G268" s="705"/>
      <c r="H268" s="420"/>
      <c r="I268" s="420"/>
      <c r="J268" s="339">
        <f>SUM(J261:J267)</f>
        <v>870986</v>
      </c>
      <c r="K268" s="420"/>
      <c r="L268" s="339">
        <f>SUM(L262:L267)</f>
        <v>723381</v>
      </c>
    </row>
    <row r="269" spans="2:14" ht="15.75" hidden="1" customHeight="1" x14ac:dyDescent="0.25">
      <c r="B269" s="337"/>
    </row>
    <row r="270" spans="2:14" ht="15.75" customHeight="1" thickTop="1" x14ac:dyDescent="0.25">
      <c r="B270" s="337">
        <v>18</v>
      </c>
      <c r="C270" s="409"/>
      <c r="D270" s="123" t="s">
        <v>403</v>
      </c>
      <c r="E270" s="123"/>
      <c r="F270" s="123"/>
      <c r="G270" s="324"/>
      <c r="H270" s="420"/>
      <c r="I270" s="420"/>
      <c r="J270" s="420"/>
      <c r="K270" s="420"/>
      <c r="L270" s="421"/>
      <c r="N270" s="427"/>
    </row>
    <row r="271" spans="2:14" ht="15.75" customHeight="1" x14ac:dyDescent="0.25">
      <c r="B271" s="337"/>
      <c r="C271" s="409"/>
      <c r="D271" s="324" t="s">
        <v>29</v>
      </c>
      <c r="E271" s="324"/>
      <c r="F271" s="324"/>
      <c r="G271" s="324"/>
      <c r="H271" s="420"/>
      <c r="I271" s="420"/>
      <c r="J271" s="348">
        <v>5224371</v>
      </c>
      <c r="K271" s="347"/>
      <c r="L271" s="348">
        <v>2680412</v>
      </c>
    </row>
    <row r="272" spans="2:14" ht="16.5" customHeight="1" x14ac:dyDescent="0.25">
      <c r="B272" s="337"/>
      <c r="C272" s="409"/>
      <c r="D272" s="324" t="s">
        <v>427</v>
      </c>
      <c r="E272" s="324"/>
      <c r="F272" s="324"/>
      <c r="G272" s="324"/>
      <c r="H272" s="420"/>
      <c r="I272" s="420"/>
      <c r="J272" s="348">
        <f>'Note 19-37'!G139</f>
        <v>5441577.147410064</v>
      </c>
      <c r="K272" s="347"/>
      <c r="L272" s="348">
        <v>3597269</v>
      </c>
      <c r="M272" s="124"/>
    </row>
    <row r="273" spans="2:14" ht="16.5" customHeight="1" x14ac:dyDescent="0.25">
      <c r="B273" s="337"/>
      <c r="C273" s="409"/>
      <c r="D273" s="324" t="s">
        <v>451</v>
      </c>
      <c r="E273" s="324"/>
      <c r="F273" s="324"/>
      <c r="G273" s="324"/>
      <c r="H273" s="420"/>
      <c r="I273" s="420"/>
      <c r="J273" s="348">
        <v>0</v>
      </c>
      <c r="K273" s="347"/>
      <c r="L273" s="348">
        <v>-36554</v>
      </c>
      <c r="M273" s="124"/>
    </row>
    <row r="274" spans="2:14" ht="16.5" customHeight="1" x14ac:dyDescent="0.25">
      <c r="B274" s="337"/>
      <c r="C274" s="409"/>
      <c r="D274" s="324" t="s">
        <v>351</v>
      </c>
      <c r="E274" s="324"/>
      <c r="F274" s="324"/>
      <c r="G274" s="324"/>
      <c r="H274" s="420"/>
      <c r="I274" s="420"/>
      <c r="J274" s="348">
        <v>-1749207</v>
      </c>
      <c r="K274" s="347"/>
      <c r="L274" s="348">
        <v>-1016756</v>
      </c>
    </row>
    <row r="275" spans="2:14" ht="6.6" customHeight="1" x14ac:dyDescent="0.25">
      <c r="B275" s="337"/>
      <c r="C275" s="428"/>
      <c r="D275" s="324"/>
      <c r="E275" s="324"/>
      <c r="F275" s="324"/>
      <c r="G275" s="324"/>
      <c r="H275" s="420"/>
      <c r="I275" s="420"/>
      <c r="J275" s="425"/>
      <c r="K275" s="419"/>
      <c r="L275" s="425"/>
    </row>
    <row r="276" spans="2:14" ht="15.75" customHeight="1" thickBot="1" x14ac:dyDescent="0.3">
      <c r="B276" s="337"/>
      <c r="C276" s="428"/>
      <c r="D276" s="705" t="s">
        <v>129</v>
      </c>
      <c r="E276" s="705"/>
      <c r="F276" s="705"/>
      <c r="G276" s="705"/>
      <c r="H276" s="420"/>
      <c r="I276" s="420"/>
      <c r="J276" s="423">
        <f>SUM(J271:J275)</f>
        <v>8916741.1474100649</v>
      </c>
      <c r="K276" s="347"/>
      <c r="L276" s="423">
        <f>SUM(L271:L275)</f>
        <v>5224371</v>
      </c>
    </row>
    <row r="277" spans="2:14" ht="15.75" customHeight="1" thickTop="1" x14ac:dyDescent="0.25">
      <c r="B277" s="337"/>
      <c r="C277" s="340"/>
      <c r="D277" s="324"/>
      <c r="E277" s="123"/>
      <c r="F277" s="123"/>
      <c r="G277" s="324"/>
      <c r="H277" s="420"/>
      <c r="I277" s="420"/>
      <c r="J277" s="351"/>
      <c r="K277" s="420"/>
      <c r="L277" s="351"/>
    </row>
    <row r="278" spans="2:14" ht="15.75" customHeight="1" x14ac:dyDescent="0.25">
      <c r="B278" s="337"/>
      <c r="C278" s="340"/>
      <c r="D278" s="324"/>
      <c r="E278" s="123"/>
      <c r="F278" s="123"/>
      <c r="G278" s="324"/>
      <c r="H278" s="420"/>
      <c r="I278" s="420"/>
      <c r="J278" s="351"/>
      <c r="K278" s="420"/>
      <c r="L278" s="351"/>
      <c r="N278" s="124"/>
    </row>
    <row r="279" spans="2:14" ht="15.75" customHeight="1" x14ac:dyDescent="0.25">
      <c r="B279" s="337"/>
      <c r="C279" s="340"/>
      <c r="D279" s="324"/>
      <c r="E279" s="123"/>
      <c r="F279" s="123"/>
      <c r="G279" s="324"/>
      <c r="H279" s="420"/>
      <c r="I279" s="420"/>
      <c r="J279" s="351"/>
      <c r="K279" s="420"/>
      <c r="L279" s="351"/>
    </row>
    <row r="280" spans="2:14" ht="15.75" customHeight="1" x14ac:dyDescent="0.25">
      <c r="B280" s="337"/>
      <c r="C280" s="340"/>
      <c r="D280" s="324"/>
      <c r="E280" s="123"/>
      <c r="F280" s="123"/>
      <c r="G280" s="324"/>
      <c r="H280" s="420"/>
      <c r="I280" s="420"/>
      <c r="J280" s="351"/>
      <c r="K280" s="420"/>
      <c r="L280" s="351"/>
    </row>
    <row r="281" spans="2:14" ht="15.75" customHeight="1" x14ac:dyDescent="0.25">
      <c r="B281" s="337"/>
      <c r="C281" s="340"/>
      <c r="D281" s="324"/>
      <c r="E281" s="123"/>
      <c r="F281" s="123"/>
      <c r="G281" s="324"/>
      <c r="H281" s="420"/>
      <c r="I281" s="420"/>
      <c r="J281" s="351"/>
      <c r="K281" s="420"/>
      <c r="L281" s="351"/>
    </row>
    <row r="282" spans="2:14" ht="15.75" customHeight="1" x14ac:dyDescent="0.25">
      <c r="B282" s="337"/>
      <c r="C282" s="340"/>
      <c r="D282" s="324"/>
      <c r="E282" s="123"/>
      <c r="F282" s="123"/>
      <c r="G282" s="324"/>
      <c r="H282" s="420"/>
      <c r="I282" s="420"/>
      <c r="J282" s="351"/>
      <c r="K282" s="420"/>
      <c r="L282" s="351"/>
    </row>
    <row r="283" spans="2:14" ht="15.75" customHeight="1" x14ac:dyDescent="0.25">
      <c r="B283" s="337"/>
      <c r="C283" s="340"/>
      <c r="D283" s="324"/>
      <c r="E283" s="123"/>
      <c r="F283" s="123"/>
      <c r="G283" s="324"/>
      <c r="H283" s="420"/>
      <c r="I283" s="420"/>
      <c r="J283" s="351"/>
      <c r="K283" s="420"/>
      <c r="L283" s="351"/>
    </row>
    <row r="284" spans="2:14" ht="15.75" customHeight="1" x14ac:dyDescent="0.25">
      <c r="B284" s="337"/>
      <c r="C284" s="340"/>
      <c r="D284" s="324"/>
      <c r="E284" s="123"/>
      <c r="F284" s="123"/>
      <c r="G284" s="324"/>
      <c r="H284" s="420"/>
      <c r="I284" s="420"/>
      <c r="J284" s="351"/>
      <c r="K284" s="420"/>
      <c r="L284" s="351"/>
    </row>
    <row r="285" spans="2:14" ht="15.75" customHeight="1" x14ac:dyDescent="0.25">
      <c r="B285" s="337"/>
      <c r="C285" s="340"/>
      <c r="D285" s="324"/>
      <c r="E285" s="123"/>
      <c r="F285" s="123"/>
      <c r="G285" s="324"/>
      <c r="H285" s="420"/>
      <c r="I285" s="420"/>
      <c r="J285" s="351"/>
      <c r="K285" s="420"/>
      <c r="L285" s="351"/>
    </row>
    <row r="286" spans="2:14" ht="15.75" customHeight="1" x14ac:dyDescent="0.25">
      <c r="B286" s="337"/>
      <c r="C286" s="340"/>
      <c r="D286" s="324"/>
      <c r="E286" s="123"/>
      <c r="F286" s="123"/>
      <c r="G286" s="324"/>
      <c r="H286" s="420"/>
      <c r="I286" s="420"/>
      <c r="J286" s="351"/>
      <c r="K286" s="420"/>
      <c r="L286" s="351"/>
    </row>
    <row r="287" spans="2:14" ht="15.75" customHeight="1" x14ac:dyDescent="0.25">
      <c r="B287" s="337"/>
      <c r="C287" s="340"/>
      <c r="D287" s="324"/>
      <c r="E287" s="123"/>
      <c r="F287" s="123"/>
      <c r="G287" s="324"/>
      <c r="H287" s="420"/>
      <c r="I287" s="420"/>
      <c r="J287" s="351"/>
      <c r="K287" s="420"/>
      <c r="L287" s="351"/>
    </row>
    <row r="288" spans="2:14" ht="15.75" customHeight="1" x14ac:dyDescent="0.25">
      <c r="B288" s="337"/>
      <c r="C288" s="340"/>
      <c r="D288" s="324"/>
      <c r="E288" s="123"/>
      <c r="F288" s="123"/>
      <c r="G288" s="324"/>
      <c r="H288" s="420"/>
      <c r="I288" s="420"/>
      <c r="J288" s="351"/>
      <c r="K288" s="420"/>
      <c r="L288" s="351"/>
    </row>
    <row r="289" spans="2:13" ht="15.75" customHeight="1" x14ac:dyDescent="0.25">
      <c r="B289" s="337"/>
      <c r="C289" s="340"/>
      <c r="D289" s="324"/>
      <c r="E289" s="123"/>
      <c r="F289" s="123"/>
      <c r="G289" s="324"/>
      <c r="H289" s="420"/>
      <c r="I289" s="420"/>
      <c r="J289" s="351"/>
      <c r="K289" s="420"/>
      <c r="L289" s="351"/>
    </row>
    <row r="290" spans="2:13" ht="15.75" customHeight="1" x14ac:dyDescent="0.25">
      <c r="B290" s="337"/>
      <c r="C290" s="340"/>
      <c r="D290" s="324"/>
      <c r="E290" s="123"/>
      <c r="F290" s="123"/>
      <c r="G290" s="324"/>
      <c r="H290" s="420"/>
      <c r="I290" s="420"/>
      <c r="J290" s="351"/>
      <c r="K290" s="420"/>
      <c r="L290" s="351"/>
    </row>
    <row r="291" spans="2:13" ht="15.75" customHeight="1" x14ac:dyDescent="0.25">
      <c r="B291" s="337"/>
      <c r="C291" s="340"/>
      <c r="D291" s="324"/>
      <c r="E291" s="123"/>
      <c r="F291" s="123"/>
      <c r="G291" s="324"/>
      <c r="H291" s="420"/>
      <c r="I291" s="420"/>
      <c r="J291" s="351"/>
      <c r="K291" s="420"/>
      <c r="L291" s="351"/>
    </row>
    <row r="292" spans="2:13" ht="15.75" customHeight="1" x14ac:dyDescent="0.25">
      <c r="B292" s="337"/>
      <c r="C292" s="340"/>
      <c r="D292" s="324"/>
      <c r="E292" s="123"/>
      <c r="F292" s="123"/>
      <c r="G292" s="324"/>
      <c r="H292" s="420"/>
      <c r="I292" s="420"/>
      <c r="J292" s="351"/>
      <c r="K292" s="420"/>
      <c r="L292" s="351"/>
    </row>
    <row r="293" spans="2:13" ht="15.75" customHeight="1" x14ac:dyDescent="0.25">
      <c r="B293" s="337"/>
      <c r="C293" s="340"/>
      <c r="D293" s="324"/>
      <c r="E293" s="123"/>
      <c r="F293" s="123"/>
      <c r="G293" s="324"/>
      <c r="H293" s="420"/>
      <c r="I293" s="420"/>
      <c r="J293" s="351"/>
      <c r="K293" s="420"/>
      <c r="L293" s="351"/>
    </row>
    <row r="294" spans="2:13" ht="15.75" customHeight="1" x14ac:dyDescent="0.25">
      <c r="B294" s="634"/>
      <c r="C294" s="429"/>
      <c r="D294" s="414"/>
      <c r="E294" s="160"/>
      <c r="F294" s="160"/>
      <c r="G294" s="414"/>
      <c r="H294" s="343"/>
      <c r="I294" s="347"/>
      <c r="J294" s="351"/>
      <c r="K294" s="347"/>
      <c r="L294" s="351"/>
    </row>
    <row r="295" spans="2:13" ht="15.75" customHeight="1" x14ac:dyDescent="0.25">
      <c r="B295" s="634"/>
      <c r="C295" s="430"/>
      <c r="D295" s="160"/>
      <c r="E295" s="160"/>
      <c r="F295" s="160"/>
      <c r="G295" s="414"/>
      <c r="H295" s="347"/>
      <c r="I295" s="347"/>
      <c r="J295" s="351"/>
      <c r="K295" s="347"/>
      <c r="L295" s="351"/>
    </row>
    <row r="296" spans="2:13" ht="9.9499999999999993" customHeight="1" x14ac:dyDescent="0.25">
      <c r="B296" s="634"/>
      <c r="C296" s="430"/>
      <c r="D296" s="414"/>
      <c r="E296" s="414"/>
      <c r="F296" s="414"/>
      <c r="G296" s="130"/>
      <c r="H296" s="161"/>
      <c r="I296" s="161"/>
      <c r="J296" s="327"/>
      <c r="K296" s="161"/>
      <c r="L296" s="327"/>
    </row>
    <row r="297" spans="2:13" ht="15.75" customHeight="1" x14ac:dyDescent="0.25">
      <c r="B297" s="634"/>
      <c r="C297" s="431"/>
      <c r="D297" s="414"/>
      <c r="E297" s="414"/>
      <c r="F297" s="414"/>
      <c r="G297" s="130"/>
      <c r="H297" s="161"/>
      <c r="I297" s="161"/>
      <c r="J297" s="327"/>
      <c r="K297" s="161"/>
      <c r="L297" s="327"/>
    </row>
    <row r="298" spans="2:13" ht="9" customHeight="1" x14ac:dyDescent="0.25">
      <c r="B298" s="634"/>
      <c r="C298" s="430"/>
      <c r="D298" s="414"/>
      <c r="E298" s="414"/>
      <c r="F298" s="414"/>
      <c r="G298" s="130"/>
      <c r="H298" s="161"/>
      <c r="I298" s="161"/>
      <c r="J298" s="327"/>
      <c r="K298" s="161"/>
      <c r="L298" s="327"/>
    </row>
    <row r="299" spans="2:13" ht="15.75" customHeight="1" x14ac:dyDescent="0.25">
      <c r="B299" s="634"/>
      <c r="C299" s="431"/>
      <c r="D299" s="414"/>
      <c r="E299" s="414"/>
      <c r="F299" s="414"/>
      <c r="G299" s="130"/>
      <c r="H299" s="161"/>
      <c r="I299" s="161"/>
      <c r="J299" s="327"/>
      <c r="K299" s="161"/>
      <c r="L299" s="327"/>
    </row>
    <row r="300" spans="2:13" ht="15.75" customHeight="1" x14ac:dyDescent="0.25">
      <c r="B300" s="634"/>
      <c r="C300" s="430"/>
      <c r="D300" s="160"/>
      <c r="E300" s="414"/>
      <c r="F300" s="414"/>
      <c r="G300" s="414"/>
      <c r="H300" s="432"/>
      <c r="I300" s="432"/>
      <c r="J300" s="433"/>
      <c r="K300" s="432"/>
      <c r="L300" s="433"/>
      <c r="M300" s="124"/>
    </row>
    <row r="301" spans="2:13" ht="15.75" customHeight="1" x14ac:dyDescent="0.25">
      <c r="B301" s="634"/>
      <c r="C301" s="430"/>
      <c r="D301" s="414"/>
      <c r="E301" s="414"/>
      <c r="F301" s="414"/>
      <c r="G301" s="414"/>
      <c r="H301" s="325"/>
      <c r="I301" s="325"/>
      <c r="J301" s="327"/>
      <c r="K301" s="325"/>
      <c r="L301" s="327"/>
    </row>
    <row r="302" spans="2:13" x14ac:dyDescent="0.25">
      <c r="B302" s="634"/>
      <c r="C302" s="430"/>
      <c r="D302" s="160"/>
      <c r="E302" s="414"/>
      <c r="F302" s="414"/>
      <c r="G302" s="414"/>
      <c r="H302" s="414"/>
      <c r="I302" s="414"/>
      <c r="J302" s="414"/>
      <c r="K302" s="414"/>
      <c r="L302" s="414"/>
    </row>
    <row r="303" spans="2:13" x14ac:dyDescent="0.25">
      <c r="B303" s="634"/>
      <c r="C303" s="430"/>
      <c r="D303" s="160"/>
      <c r="E303" s="414"/>
      <c r="F303" s="414"/>
      <c r="G303" s="414"/>
      <c r="H303" s="414"/>
      <c r="I303" s="414"/>
      <c r="J303" s="414"/>
      <c r="K303" s="414"/>
      <c r="L303" s="414"/>
    </row>
    <row r="304" spans="2:13" ht="16.5" customHeight="1" x14ac:dyDescent="0.25">
      <c r="B304" s="634"/>
      <c r="C304" s="430"/>
      <c r="D304" s="434"/>
      <c r="E304" s="414"/>
      <c r="F304" s="414"/>
      <c r="G304" s="414"/>
      <c r="H304" s="414"/>
      <c r="I304" s="414"/>
      <c r="J304" s="343"/>
      <c r="K304" s="414"/>
      <c r="L304" s="343"/>
    </row>
    <row r="305" spans="2:13" x14ac:dyDescent="0.25">
      <c r="B305" s="634"/>
      <c r="C305" s="430"/>
      <c r="D305" s="414"/>
      <c r="E305" s="414"/>
      <c r="F305" s="414"/>
      <c r="G305" s="414"/>
      <c r="H305" s="343"/>
      <c r="I305" s="343"/>
      <c r="J305" s="348"/>
      <c r="K305" s="343"/>
      <c r="L305" s="348"/>
      <c r="M305" s="124"/>
    </row>
    <row r="306" spans="2:13" ht="16.5" customHeight="1" x14ac:dyDescent="0.25">
      <c r="B306" s="634"/>
      <c r="C306" s="430"/>
      <c r="D306" s="414"/>
      <c r="E306" s="414"/>
      <c r="F306" s="414"/>
      <c r="G306" s="414"/>
      <c r="H306" s="343"/>
      <c r="I306" s="343"/>
      <c r="J306" s="343"/>
      <c r="K306" s="343"/>
      <c r="L306" s="343"/>
    </row>
    <row r="307" spans="2:13" x14ac:dyDescent="0.25">
      <c r="B307" s="634"/>
      <c r="C307" s="431"/>
      <c r="D307" s="414"/>
      <c r="E307" s="414"/>
      <c r="F307" s="414"/>
      <c r="G307" s="414"/>
      <c r="H307" s="343"/>
      <c r="I307" s="343"/>
      <c r="J307" s="343"/>
      <c r="K307" s="343"/>
      <c r="L307" s="343"/>
    </row>
    <row r="308" spans="2:13" x14ac:dyDescent="0.25">
      <c r="B308" s="634"/>
      <c r="C308" s="431"/>
      <c r="D308" s="414"/>
      <c r="E308" s="414"/>
      <c r="F308" s="414"/>
      <c r="G308" s="414"/>
      <c r="H308" s="343"/>
      <c r="I308" s="343"/>
      <c r="J308" s="343"/>
      <c r="K308" s="343"/>
      <c r="L308" s="343"/>
    </row>
    <row r="309" spans="2:13" x14ac:dyDescent="0.25">
      <c r="B309" s="634"/>
      <c r="C309" s="431"/>
      <c r="D309" s="414"/>
      <c r="E309" s="414"/>
      <c r="F309" s="414"/>
      <c r="G309" s="414"/>
      <c r="H309" s="343"/>
      <c r="I309" s="343"/>
      <c r="J309" s="343"/>
      <c r="K309" s="343"/>
      <c r="L309" s="343"/>
    </row>
    <row r="310" spans="2:13" x14ac:dyDescent="0.25">
      <c r="B310" s="634"/>
      <c r="C310" s="431"/>
      <c r="D310" s="414"/>
      <c r="E310" s="414"/>
      <c r="F310" s="414"/>
      <c r="G310" s="414"/>
      <c r="H310" s="343"/>
      <c r="I310" s="343"/>
      <c r="J310" s="343"/>
      <c r="K310" s="343"/>
      <c r="L310" s="343"/>
    </row>
    <row r="311" spans="2:13" x14ac:dyDescent="0.25">
      <c r="B311" s="634"/>
      <c r="C311" s="431"/>
      <c r="D311" s="414"/>
      <c r="E311" s="414"/>
      <c r="F311" s="414"/>
      <c r="G311" s="414"/>
      <c r="H311" s="343"/>
      <c r="I311" s="343"/>
      <c r="J311" s="343"/>
      <c r="K311" s="343"/>
      <c r="L311" s="343"/>
    </row>
    <row r="312" spans="2:13" x14ac:dyDescent="0.25">
      <c r="B312" s="634"/>
      <c r="C312" s="431"/>
      <c r="D312" s="414"/>
      <c r="E312" s="414"/>
      <c r="F312" s="414"/>
      <c r="G312" s="414"/>
      <c r="H312" s="343"/>
      <c r="I312" s="343"/>
      <c r="J312" s="343"/>
      <c r="K312" s="343"/>
      <c r="L312" s="343"/>
    </row>
    <row r="313" spans="2:13" x14ac:dyDescent="0.25">
      <c r="B313" s="634"/>
      <c r="C313" s="431"/>
      <c r="D313" s="414"/>
      <c r="E313" s="414"/>
      <c r="F313" s="414"/>
      <c r="G313" s="414"/>
      <c r="H313" s="343"/>
      <c r="I313" s="343"/>
      <c r="J313" s="343"/>
      <c r="K313" s="343"/>
      <c r="L313" s="343"/>
    </row>
    <row r="314" spans="2:13" ht="16.5" customHeight="1" x14ac:dyDescent="0.25">
      <c r="B314" s="634"/>
      <c r="C314" s="431"/>
      <c r="D314" s="414"/>
      <c r="E314" s="414"/>
      <c r="F314" s="414"/>
      <c r="G314" s="414"/>
      <c r="H314" s="343"/>
      <c r="I314" s="343"/>
      <c r="J314" s="343"/>
      <c r="K314" s="343"/>
      <c r="L314" s="343"/>
    </row>
    <row r="315" spans="2:13" ht="16.5" customHeight="1" x14ac:dyDescent="0.25">
      <c r="B315" s="634"/>
      <c r="C315" s="431"/>
      <c r="D315" s="414"/>
      <c r="E315" s="414"/>
      <c r="F315" s="414"/>
      <c r="G315" s="414"/>
      <c r="H315" s="343"/>
      <c r="I315" s="343"/>
      <c r="J315" s="343"/>
      <c r="K315" s="343"/>
      <c r="L315" s="343"/>
    </row>
    <row r="316" spans="2:13" ht="16.5" customHeight="1" x14ac:dyDescent="0.25">
      <c r="B316" s="634"/>
      <c r="C316" s="431"/>
      <c r="D316" s="414"/>
      <c r="E316" s="414"/>
      <c r="F316" s="414"/>
      <c r="G316" s="414"/>
      <c r="H316" s="343"/>
      <c r="I316" s="343"/>
      <c r="J316" s="343"/>
      <c r="K316" s="343"/>
      <c r="L316" s="343"/>
    </row>
    <row r="317" spans="2:13" ht="16.5" customHeight="1" x14ac:dyDescent="0.25">
      <c r="B317" s="634"/>
      <c r="C317" s="431"/>
      <c r="D317" s="414"/>
      <c r="E317" s="414"/>
      <c r="F317" s="414"/>
      <c r="G317" s="414"/>
      <c r="H317" s="343"/>
      <c r="I317" s="343"/>
      <c r="J317" s="343"/>
      <c r="K317" s="343"/>
      <c r="L317" s="343"/>
    </row>
    <row r="318" spans="2:13" ht="16.5" customHeight="1" x14ac:dyDescent="0.25">
      <c r="B318" s="634"/>
      <c r="C318" s="431"/>
      <c r="D318" s="414"/>
      <c r="E318" s="414"/>
      <c r="F318" s="414"/>
      <c r="G318" s="414"/>
      <c r="H318" s="343"/>
      <c r="I318" s="343"/>
      <c r="J318" s="343"/>
      <c r="K318" s="343"/>
      <c r="L318" s="343"/>
    </row>
    <row r="319" spans="2:13" ht="16.5" customHeight="1" x14ac:dyDescent="0.25">
      <c r="B319" s="634"/>
      <c r="C319" s="431"/>
      <c r="D319" s="414"/>
      <c r="E319" s="414"/>
      <c r="F319" s="414"/>
      <c r="G319" s="414"/>
      <c r="H319" s="343"/>
      <c r="I319" s="343"/>
      <c r="J319" s="343"/>
      <c r="K319" s="343"/>
      <c r="L319" s="343"/>
    </row>
    <row r="320" spans="2:13" ht="16.5" customHeight="1" x14ac:dyDescent="0.25">
      <c r="B320" s="634"/>
      <c r="C320" s="431"/>
      <c r="D320" s="414"/>
      <c r="E320" s="414"/>
      <c r="F320" s="414"/>
      <c r="G320" s="414"/>
      <c r="H320" s="343"/>
      <c r="I320" s="343"/>
      <c r="J320" s="343"/>
      <c r="K320" s="343"/>
      <c r="L320" s="343"/>
    </row>
    <row r="321" spans="2:12" ht="16.5" customHeight="1" x14ac:dyDescent="0.25">
      <c r="B321" s="634"/>
      <c r="C321" s="431"/>
      <c r="D321" s="414"/>
      <c r="E321" s="414"/>
      <c r="F321" s="414"/>
      <c r="G321" s="414"/>
      <c r="H321" s="343"/>
      <c r="I321" s="343"/>
      <c r="J321" s="343"/>
      <c r="K321" s="343"/>
      <c r="L321" s="343"/>
    </row>
    <row r="322" spans="2:12" ht="16.5" customHeight="1" x14ac:dyDescent="0.25">
      <c r="B322" s="634"/>
      <c r="C322" s="431"/>
      <c r="D322" s="414"/>
      <c r="E322" s="414"/>
      <c r="F322" s="414"/>
      <c r="G322" s="414"/>
      <c r="H322" s="343"/>
      <c r="I322" s="343"/>
      <c r="J322" s="343"/>
      <c r="K322" s="343"/>
      <c r="L322" s="343"/>
    </row>
    <row r="323" spans="2:12" ht="16.5" customHeight="1" x14ac:dyDescent="0.25">
      <c r="B323" s="634"/>
      <c r="C323" s="431"/>
      <c r="D323" s="748"/>
      <c r="E323" s="748"/>
      <c r="F323" s="748"/>
      <c r="G323" s="748"/>
      <c r="H323" s="347"/>
      <c r="I323" s="347"/>
      <c r="J323" s="419"/>
      <c r="K323" s="347"/>
      <c r="L323" s="419"/>
    </row>
    <row r="324" spans="2:12" ht="16.5" customHeight="1" x14ac:dyDescent="0.25">
      <c r="B324" s="634"/>
      <c r="C324" s="431"/>
      <c r="D324" s="414"/>
      <c r="E324" s="414"/>
      <c r="F324" s="414"/>
      <c r="G324" s="414"/>
      <c r="H324" s="347"/>
      <c r="I324" s="347"/>
      <c r="J324" s="347"/>
      <c r="K324" s="347"/>
      <c r="L324" s="342"/>
    </row>
    <row r="325" spans="2:12" ht="16.5" customHeight="1" x14ac:dyDescent="0.25">
      <c r="B325" s="634"/>
      <c r="C325" s="430"/>
      <c r="D325" s="160"/>
      <c r="E325" s="414"/>
      <c r="F325" s="414"/>
      <c r="G325" s="414"/>
      <c r="H325" s="325"/>
      <c r="I325" s="325"/>
      <c r="J325" s="130"/>
      <c r="K325" s="130"/>
      <c r="L325" s="130"/>
    </row>
    <row r="326" spans="2:12" x14ac:dyDescent="0.25">
      <c r="B326" s="634"/>
      <c r="C326" s="431"/>
      <c r="D326" s="414"/>
      <c r="E326" s="414"/>
      <c r="F326" s="414"/>
      <c r="G326" s="414"/>
      <c r="H326" s="325"/>
      <c r="I326" s="325"/>
      <c r="J326" s="326"/>
      <c r="K326" s="326"/>
      <c r="L326" s="326"/>
    </row>
    <row r="327" spans="2:12" x14ac:dyDescent="0.25">
      <c r="B327" s="634"/>
      <c r="C327" s="431"/>
      <c r="D327" s="414"/>
      <c r="E327" s="414"/>
      <c r="F327" s="414"/>
      <c r="G327" s="414"/>
      <c r="H327" s="325"/>
      <c r="I327" s="325"/>
      <c r="J327" s="326"/>
      <c r="K327" s="326"/>
      <c r="L327" s="326"/>
    </row>
    <row r="328" spans="2:12" ht="16.5" x14ac:dyDescent="0.25">
      <c r="B328" s="634"/>
      <c r="C328" s="431"/>
      <c r="D328" s="414"/>
      <c r="E328" s="414"/>
      <c r="F328" s="414"/>
      <c r="G328" s="414"/>
      <c r="H328" s="325"/>
      <c r="I328" s="325"/>
      <c r="J328" s="435"/>
      <c r="K328" s="326"/>
      <c r="L328" s="435"/>
    </row>
    <row r="329" spans="2:12" ht="16.5" x14ac:dyDescent="0.25">
      <c r="B329" s="634"/>
      <c r="C329" s="430"/>
      <c r="D329" s="414"/>
      <c r="E329" s="160"/>
      <c r="F329" s="160"/>
      <c r="G329" s="414"/>
      <c r="H329" s="347"/>
      <c r="I329" s="347"/>
      <c r="J329" s="347"/>
      <c r="K329" s="347"/>
      <c r="L329" s="424"/>
    </row>
    <row r="330" spans="2:12" ht="16.5" x14ac:dyDescent="0.25">
      <c r="B330" s="634"/>
      <c r="C330" s="430"/>
      <c r="D330" s="414"/>
      <c r="E330" s="160"/>
      <c r="F330" s="160"/>
      <c r="G330" s="414"/>
      <c r="H330" s="347"/>
      <c r="I330" s="347"/>
      <c r="J330" s="347"/>
      <c r="K330" s="347"/>
      <c r="L330" s="424"/>
    </row>
    <row r="331" spans="2:12" ht="16.5" x14ac:dyDescent="0.25">
      <c r="B331" s="634"/>
      <c r="C331" s="430"/>
      <c r="D331" s="414"/>
      <c r="E331" s="160"/>
      <c r="F331" s="160"/>
      <c r="G331" s="414"/>
      <c r="H331" s="347"/>
      <c r="I331" s="347"/>
      <c r="J331" s="347"/>
      <c r="K331" s="347"/>
      <c r="L331" s="424"/>
    </row>
    <row r="332" spans="2:12" ht="16.5" x14ac:dyDescent="0.25">
      <c r="B332" s="634"/>
      <c r="C332" s="430"/>
      <c r="D332" s="414"/>
      <c r="E332" s="160"/>
      <c r="F332" s="160"/>
      <c r="G332" s="414"/>
      <c r="H332" s="347"/>
      <c r="I332" s="347"/>
      <c r="J332" s="347"/>
      <c r="K332" s="347"/>
      <c r="L332" s="424"/>
    </row>
    <row r="333" spans="2:12" ht="18" customHeight="1" x14ac:dyDescent="0.25">
      <c r="B333" s="367"/>
      <c r="C333" s="436"/>
      <c r="D333" s="437"/>
      <c r="E333" s="437"/>
      <c r="F333" s="437"/>
      <c r="G333" s="128"/>
      <c r="H333" s="358"/>
      <c r="I333" s="358"/>
      <c r="J333" s="358"/>
      <c r="K333" s="358"/>
      <c r="L333" s="437"/>
    </row>
    <row r="334" spans="2:12" ht="9.9499999999999993" customHeight="1" x14ac:dyDescent="0.25">
      <c r="B334" s="367"/>
      <c r="C334" s="436"/>
      <c r="D334" s="437"/>
      <c r="E334" s="437"/>
      <c r="F334" s="437"/>
      <c r="G334" s="128"/>
      <c r="H334" s="358"/>
      <c r="I334" s="358"/>
      <c r="J334" s="358"/>
      <c r="K334" s="358"/>
      <c r="L334" s="437"/>
    </row>
    <row r="335" spans="2:12" ht="18" customHeight="1" x14ac:dyDescent="0.25">
      <c r="B335" s="367"/>
      <c r="C335" s="436"/>
      <c r="D335" s="128"/>
      <c r="E335" s="437"/>
      <c r="F335" s="437"/>
      <c r="G335" s="128"/>
      <c r="H335" s="358"/>
      <c r="I335" s="358"/>
      <c r="J335" s="572"/>
      <c r="K335" s="358"/>
      <c r="L335" s="364"/>
    </row>
    <row r="336" spans="2:12" ht="9.9499999999999993" customHeight="1" x14ac:dyDescent="0.25">
      <c r="B336" s="367"/>
      <c r="C336" s="436"/>
      <c r="D336" s="128"/>
      <c r="E336" s="437"/>
      <c r="F336" s="437"/>
      <c r="G336" s="128"/>
      <c r="H336" s="358"/>
      <c r="I336" s="358"/>
      <c r="J336" s="358"/>
      <c r="K336" s="358"/>
      <c r="L336" s="437"/>
    </row>
    <row r="337" spans="2:82" ht="16.5" customHeight="1" x14ac:dyDescent="0.25">
      <c r="B337" s="367"/>
      <c r="C337" s="436"/>
      <c r="D337" s="128"/>
      <c r="E337" s="437"/>
      <c r="F337" s="437"/>
      <c r="G337" s="128"/>
      <c r="H337" s="358"/>
      <c r="I337" s="358"/>
      <c r="J337" s="438"/>
      <c r="K337" s="358"/>
      <c r="L337" s="439"/>
    </row>
    <row r="338" spans="2:82" ht="16.5" customHeight="1" x14ac:dyDescent="0.25">
      <c r="B338" s="367"/>
      <c r="C338" s="436"/>
      <c r="D338" s="128"/>
      <c r="E338" s="437"/>
      <c r="F338" s="437"/>
      <c r="G338" s="128"/>
      <c r="H338" s="358"/>
      <c r="I338" s="358"/>
      <c r="J338" s="440"/>
      <c r="K338" s="358"/>
      <c r="L338" s="441"/>
    </row>
    <row r="339" spans="2:82" ht="18" customHeight="1" x14ac:dyDescent="0.25">
      <c r="B339" s="367"/>
      <c r="C339" s="436"/>
      <c r="D339" s="128"/>
      <c r="E339" s="437"/>
      <c r="F339" s="437"/>
      <c r="G339" s="128"/>
      <c r="H339" s="358"/>
      <c r="I339" s="358"/>
      <c r="J339" s="358"/>
      <c r="K339" s="358"/>
      <c r="L339" s="437"/>
    </row>
    <row r="340" spans="2:82" ht="18" customHeight="1" x14ac:dyDescent="0.25">
      <c r="B340" s="367"/>
      <c r="C340" s="436"/>
      <c r="D340" s="128"/>
      <c r="E340" s="437"/>
      <c r="F340" s="437"/>
      <c r="G340" s="128"/>
      <c r="H340" s="358"/>
      <c r="I340" s="358"/>
      <c r="J340" s="358"/>
      <c r="K340" s="358"/>
      <c r="L340" s="437"/>
    </row>
    <row r="341" spans="2:82" ht="18" customHeight="1" x14ac:dyDescent="0.25">
      <c r="B341" s="367"/>
      <c r="C341" s="436"/>
      <c r="D341" s="128"/>
      <c r="E341" s="437"/>
      <c r="F341" s="437"/>
      <c r="G341" s="128"/>
      <c r="H341" s="358"/>
      <c r="I341" s="358"/>
      <c r="J341" s="358"/>
      <c r="K341" s="358"/>
      <c r="L341" s="437"/>
    </row>
    <row r="342" spans="2:82" ht="18" customHeight="1" x14ac:dyDescent="0.25">
      <c r="B342" s="367"/>
      <c r="C342" s="436"/>
      <c r="D342" s="128"/>
      <c r="E342" s="437"/>
      <c r="F342" s="437"/>
      <c r="G342" s="128"/>
      <c r="H342" s="358"/>
      <c r="I342" s="358"/>
      <c r="J342" s="358"/>
      <c r="K342" s="358"/>
      <c r="L342" s="437"/>
    </row>
    <row r="343" spans="2:82" ht="18" customHeight="1" x14ac:dyDescent="0.25">
      <c r="B343" s="367"/>
      <c r="C343" s="436"/>
      <c r="D343" s="128"/>
      <c r="E343" s="437"/>
      <c r="F343" s="437"/>
      <c r="G343" s="128"/>
      <c r="H343" s="358"/>
      <c r="I343" s="358"/>
      <c r="J343" s="358"/>
      <c r="K343" s="358"/>
      <c r="L343" s="437"/>
    </row>
    <row r="344" spans="2:82" ht="18" customHeight="1" x14ac:dyDescent="0.25">
      <c r="B344" s="367"/>
      <c r="C344" s="436"/>
      <c r="D344" s="128"/>
      <c r="E344" s="437"/>
      <c r="F344" s="437"/>
      <c r="G344" s="128"/>
      <c r="H344" s="358"/>
      <c r="I344" s="358"/>
      <c r="J344" s="358"/>
      <c r="K344" s="358"/>
      <c r="L344" s="437"/>
    </row>
    <row r="345" spans="2:82" ht="18" customHeight="1" x14ac:dyDescent="0.25">
      <c r="B345" s="367"/>
      <c r="C345" s="436"/>
      <c r="D345" s="128"/>
      <c r="E345" s="437"/>
      <c r="F345" s="437"/>
      <c r="G345" s="128"/>
      <c r="H345" s="358"/>
      <c r="I345" s="358"/>
      <c r="J345" s="358"/>
      <c r="K345" s="358"/>
      <c r="L345" s="437"/>
    </row>
    <row r="346" spans="2:82" ht="18" customHeight="1" x14ac:dyDescent="0.25">
      <c r="B346" s="367"/>
      <c r="C346" s="436"/>
      <c r="D346" s="128"/>
      <c r="E346" s="437"/>
      <c r="F346" s="437"/>
      <c r="G346" s="128"/>
      <c r="H346" s="572"/>
      <c r="I346" s="358"/>
      <c r="J346" s="358"/>
      <c r="K346" s="358"/>
      <c r="L346" s="437"/>
    </row>
    <row r="347" spans="2:82" s="354" customFormat="1" ht="16.5" customHeight="1" x14ac:dyDescent="0.25">
      <c r="B347" s="367"/>
      <c r="C347" s="436"/>
      <c r="D347" s="437"/>
      <c r="E347" s="437"/>
      <c r="F347" s="437"/>
      <c r="G347" s="128"/>
      <c r="H347" s="358"/>
      <c r="I347" s="358"/>
      <c r="J347" s="358"/>
      <c r="K347" s="358"/>
      <c r="L347" s="442"/>
    </row>
    <row r="348" spans="2:82" s="354" customFormat="1" x14ac:dyDescent="0.25">
      <c r="B348" s="367"/>
      <c r="C348" s="443"/>
      <c r="D348" s="359"/>
      <c r="E348" s="437"/>
      <c r="F348" s="437"/>
      <c r="G348" s="128"/>
      <c r="H348" s="358"/>
      <c r="I348" s="358"/>
      <c r="J348" s="358"/>
      <c r="K348" s="358"/>
      <c r="L348" s="442"/>
    </row>
    <row r="349" spans="2:82" s="444" customFormat="1" x14ac:dyDescent="0.25">
      <c r="B349" s="367"/>
      <c r="C349" s="436"/>
      <c r="D349" s="128"/>
      <c r="E349" s="437"/>
      <c r="F349" s="437"/>
      <c r="G349" s="128"/>
      <c r="H349" s="358"/>
      <c r="I349" s="358"/>
      <c r="J349" s="364"/>
      <c r="K349" s="358"/>
      <c r="L349" s="364"/>
      <c r="M349" s="354"/>
      <c r="N349" s="354"/>
      <c r="O349" s="354"/>
      <c r="P349" s="354"/>
      <c r="Q349" s="354"/>
      <c r="R349" s="354"/>
      <c r="S349" s="354"/>
      <c r="T349" s="354"/>
      <c r="U349" s="354"/>
      <c r="V349" s="354"/>
      <c r="W349" s="354"/>
      <c r="X349" s="354"/>
      <c r="Y349" s="354"/>
      <c r="Z349" s="354"/>
      <c r="AA349" s="354"/>
      <c r="AB349" s="354"/>
      <c r="AC349" s="354"/>
      <c r="AD349" s="354"/>
      <c r="AE349" s="354"/>
      <c r="AF349" s="354"/>
      <c r="AG349" s="354"/>
      <c r="AH349" s="354"/>
      <c r="AI349" s="354"/>
      <c r="AJ349" s="354"/>
      <c r="AK349" s="354"/>
      <c r="AL349" s="354"/>
      <c r="AM349" s="354"/>
      <c r="AN349" s="354"/>
      <c r="AO349" s="354"/>
      <c r="AP349" s="354"/>
      <c r="AQ349" s="354"/>
      <c r="AR349" s="354"/>
      <c r="AS349" s="354"/>
      <c r="AT349" s="354"/>
      <c r="AU349" s="354"/>
      <c r="AV349" s="354"/>
      <c r="AW349" s="354"/>
      <c r="AX349" s="354"/>
      <c r="AY349" s="354"/>
      <c r="AZ349" s="354"/>
      <c r="BA349" s="354"/>
      <c r="BB349" s="354"/>
      <c r="BC349" s="354"/>
      <c r="BD349" s="354"/>
      <c r="BE349" s="354"/>
      <c r="BF349" s="354"/>
      <c r="BG349" s="354"/>
      <c r="BH349" s="354"/>
      <c r="BI349" s="354"/>
      <c r="BJ349" s="354"/>
      <c r="BK349" s="354"/>
      <c r="BL349" s="354"/>
      <c r="BM349" s="354"/>
      <c r="BN349" s="354"/>
      <c r="BO349" s="354"/>
      <c r="BP349" s="354"/>
      <c r="BQ349" s="354"/>
      <c r="BR349" s="354"/>
      <c r="BS349" s="354"/>
      <c r="BT349" s="354"/>
      <c r="BU349" s="354"/>
      <c r="BV349" s="354"/>
      <c r="BW349" s="354"/>
      <c r="BX349" s="354"/>
      <c r="BY349" s="354"/>
      <c r="BZ349" s="354"/>
      <c r="CA349" s="354"/>
      <c r="CB349" s="354"/>
      <c r="CC349" s="354"/>
      <c r="CD349" s="354"/>
    </row>
    <row r="350" spans="2:82" s="444" customFormat="1" ht="16.5" customHeight="1" x14ac:dyDescent="0.25">
      <c r="B350" s="367"/>
      <c r="C350" s="436"/>
      <c r="D350" s="128"/>
      <c r="E350" s="437"/>
      <c r="F350" s="437"/>
      <c r="G350" s="128"/>
      <c r="H350" s="358"/>
      <c r="I350" s="358"/>
      <c r="J350" s="364"/>
      <c r="K350" s="358"/>
      <c r="L350" s="364"/>
      <c r="M350" s="354"/>
      <c r="N350" s="354"/>
      <c r="O350" s="354"/>
      <c r="P350" s="354"/>
      <c r="Q350" s="354"/>
      <c r="R350" s="354"/>
      <c r="S350" s="354"/>
      <c r="T350" s="354"/>
      <c r="U350" s="354"/>
      <c r="V350" s="354"/>
      <c r="W350" s="354"/>
      <c r="X350" s="354"/>
      <c r="Y350" s="354"/>
      <c r="Z350" s="354"/>
      <c r="AA350" s="354"/>
      <c r="AB350" s="354"/>
      <c r="AC350" s="354"/>
      <c r="AD350" s="354"/>
      <c r="AE350" s="354"/>
      <c r="AF350" s="354"/>
      <c r="AG350" s="354"/>
      <c r="AH350" s="354"/>
      <c r="AI350" s="354"/>
      <c r="AJ350" s="354"/>
      <c r="AK350" s="354"/>
      <c r="AL350" s="354"/>
      <c r="AM350" s="354"/>
      <c r="AN350" s="354"/>
      <c r="AO350" s="354"/>
      <c r="AP350" s="354"/>
      <c r="AQ350" s="354"/>
      <c r="AR350" s="354"/>
      <c r="AS350" s="354"/>
      <c r="AT350" s="354"/>
      <c r="AU350" s="354"/>
      <c r="AV350" s="354"/>
      <c r="AW350" s="354"/>
      <c r="AX350" s="354"/>
      <c r="AY350" s="354"/>
      <c r="AZ350" s="354"/>
      <c r="BA350" s="354"/>
      <c r="BB350" s="354"/>
      <c r="BC350" s="354"/>
      <c r="BD350" s="354"/>
      <c r="BE350" s="354"/>
      <c r="BF350" s="354"/>
      <c r="BG350" s="354"/>
      <c r="BH350" s="354"/>
      <c r="BI350" s="354"/>
      <c r="BJ350" s="354"/>
      <c r="BK350" s="354"/>
      <c r="BL350" s="354"/>
      <c r="BM350" s="354"/>
      <c r="BN350" s="354"/>
      <c r="BO350" s="354"/>
      <c r="BP350" s="354"/>
      <c r="BQ350" s="354"/>
      <c r="BR350" s="354"/>
      <c r="BS350" s="354"/>
      <c r="BT350" s="354"/>
      <c r="BU350" s="354"/>
      <c r="BV350" s="354"/>
      <c r="BW350" s="354"/>
      <c r="BX350" s="354"/>
      <c r="BY350" s="354"/>
      <c r="BZ350" s="354"/>
      <c r="CA350" s="354"/>
      <c r="CB350" s="354"/>
      <c r="CC350" s="354"/>
      <c r="CD350" s="354"/>
    </row>
    <row r="351" spans="2:82" s="444" customFormat="1" ht="16.5" customHeight="1" x14ac:dyDescent="0.25">
      <c r="B351" s="367"/>
      <c r="C351" s="443"/>
      <c r="D351" s="437"/>
      <c r="E351" s="437"/>
      <c r="F351" s="437"/>
      <c r="G351" s="128"/>
      <c r="H351" s="358"/>
      <c r="I351" s="358"/>
      <c r="J351" s="445"/>
      <c r="K351" s="358"/>
      <c r="L351" s="445"/>
      <c r="M351" s="354"/>
      <c r="N351" s="354"/>
      <c r="O351" s="354"/>
      <c r="P351" s="354"/>
      <c r="Q351" s="354"/>
      <c r="R351" s="354"/>
      <c r="S351" s="354"/>
      <c r="T351" s="354"/>
      <c r="U351" s="354"/>
      <c r="V351" s="354"/>
      <c r="W351" s="354"/>
      <c r="X351" s="354"/>
      <c r="Y351" s="354"/>
      <c r="Z351" s="354"/>
      <c r="AA351" s="354"/>
      <c r="AB351" s="354"/>
      <c r="AC351" s="354"/>
      <c r="AD351" s="354"/>
      <c r="AE351" s="354"/>
      <c r="AF351" s="354"/>
      <c r="AG351" s="354"/>
      <c r="AH351" s="354"/>
      <c r="AI351" s="354"/>
      <c r="AJ351" s="354"/>
      <c r="AK351" s="354"/>
      <c r="AL351" s="354"/>
      <c r="AM351" s="354"/>
      <c r="AN351" s="354"/>
      <c r="AO351" s="354"/>
      <c r="AP351" s="354"/>
      <c r="AQ351" s="354"/>
      <c r="AR351" s="354"/>
      <c r="AS351" s="354"/>
      <c r="AT351" s="354"/>
      <c r="AU351" s="354"/>
      <c r="AV351" s="354"/>
      <c r="AW351" s="354"/>
      <c r="AX351" s="354"/>
      <c r="AY351" s="354"/>
      <c r="AZ351" s="354"/>
      <c r="BA351" s="354"/>
      <c r="BB351" s="354"/>
      <c r="BC351" s="354"/>
      <c r="BD351" s="354"/>
      <c r="BE351" s="354"/>
      <c r="BF351" s="354"/>
      <c r="BG351" s="354"/>
      <c r="BH351" s="354"/>
      <c r="BI351" s="354"/>
      <c r="BJ351" s="354"/>
      <c r="BK351" s="354"/>
      <c r="BL351" s="354"/>
      <c r="BM351" s="354"/>
      <c r="BN351" s="354"/>
      <c r="BO351" s="354"/>
      <c r="BP351" s="354"/>
      <c r="BQ351" s="354"/>
      <c r="BR351" s="354"/>
      <c r="BS351" s="354"/>
      <c r="BT351" s="354"/>
      <c r="BU351" s="354"/>
      <c r="BV351" s="354"/>
      <c r="BW351" s="354"/>
      <c r="BX351" s="354"/>
      <c r="BY351" s="354"/>
      <c r="BZ351" s="354"/>
      <c r="CA351" s="354"/>
      <c r="CB351" s="354"/>
      <c r="CC351" s="354"/>
      <c r="CD351" s="354"/>
    </row>
    <row r="352" spans="2:82" s="444" customFormat="1" ht="16.5" customHeight="1" x14ac:dyDescent="0.25">
      <c r="B352" s="367"/>
      <c r="C352" s="443"/>
      <c r="D352" s="414"/>
      <c r="E352" s="160"/>
      <c r="F352" s="160"/>
      <c r="G352" s="446"/>
      <c r="H352" s="347"/>
      <c r="I352" s="347"/>
      <c r="J352" s="347"/>
      <c r="K352" s="347"/>
      <c r="L352" s="326"/>
      <c r="M352" s="354"/>
      <c r="N352" s="354"/>
      <c r="O352" s="354"/>
      <c r="P352" s="354"/>
      <c r="Q352" s="354"/>
      <c r="R352" s="354"/>
      <c r="S352" s="354"/>
      <c r="T352" s="354"/>
      <c r="U352" s="354"/>
      <c r="V352" s="354"/>
      <c r="W352" s="354"/>
      <c r="X352" s="354"/>
      <c r="Y352" s="354"/>
      <c r="Z352" s="354"/>
      <c r="AA352" s="354"/>
      <c r="AB352" s="354"/>
      <c r="AC352" s="354"/>
      <c r="AD352" s="354"/>
      <c r="AE352" s="354"/>
      <c r="AF352" s="354"/>
      <c r="AG352" s="354"/>
      <c r="AH352" s="354"/>
      <c r="AI352" s="354"/>
      <c r="AJ352" s="354"/>
      <c r="AK352" s="354"/>
      <c r="AL352" s="354"/>
      <c r="AM352" s="354"/>
      <c r="AN352" s="354"/>
      <c r="AO352" s="354"/>
      <c r="AP352" s="354"/>
      <c r="AQ352" s="354"/>
      <c r="AR352" s="354"/>
      <c r="AS352" s="354"/>
      <c r="AT352" s="354"/>
      <c r="AU352" s="354"/>
      <c r="AV352" s="354"/>
      <c r="AW352" s="354"/>
      <c r="AX352" s="354"/>
      <c r="AY352" s="354"/>
      <c r="AZ352" s="354"/>
      <c r="BA352" s="354"/>
      <c r="BB352" s="354"/>
      <c r="BC352" s="354"/>
      <c r="BD352" s="354"/>
      <c r="BE352" s="354"/>
      <c r="BF352" s="354"/>
      <c r="BG352" s="354"/>
      <c r="BH352" s="354"/>
      <c r="BI352" s="354"/>
      <c r="BJ352" s="354"/>
      <c r="BK352" s="354"/>
      <c r="BL352" s="354"/>
      <c r="BM352" s="354"/>
      <c r="BN352" s="354"/>
      <c r="BO352" s="354"/>
      <c r="BP352" s="354"/>
      <c r="BQ352" s="354"/>
      <c r="BR352" s="354"/>
      <c r="BS352" s="354"/>
      <c r="BT352" s="354"/>
      <c r="BU352" s="354"/>
      <c r="BV352" s="354"/>
      <c r="BW352" s="354"/>
      <c r="BX352" s="354"/>
      <c r="BY352" s="354"/>
      <c r="BZ352" s="354"/>
      <c r="CA352" s="354"/>
      <c r="CB352" s="354"/>
      <c r="CC352" s="354"/>
      <c r="CD352" s="354"/>
    </row>
    <row r="353" spans="2:82" s="444" customFormat="1" ht="16.5" customHeight="1" x14ac:dyDescent="0.25">
      <c r="B353" s="634"/>
      <c r="C353" s="430"/>
      <c r="D353" s="160"/>
      <c r="E353" s="160"/>
      <c r="F353" s="160"/>
      <c r="G353" s="414"/>
      <c r="H353" s="325"/>
      <c r="I353" s="325"/>
      <c r="J353" s="325"/>
      <c r="K353" s="325"/>
      <c r="L353" s="343"/>
      <c r="M353" s="354"/>
      <c r="N353" s="354"/>
      <c r="O353" s="354"/>
      <c r="P353" s="354"/>
      <c r="Q353" s="354"/>
      <c r="R353" s="354"/>
      <c r="S353" s="354"/>
      <c r="T353" s="354"/>
      <c r="U353" s="354"/>
      <c r="V353" s="354"/>
      <c r="W353" s="354"/>
      <c r="X353" s="354"/>
      <c r="Y353" s="354"/>
      <c r="Z353" s="354"/>
      <c r="AA353" s="354"/>
      <c r="AB353" s="354"/>
      <c r="AC353" s="354"/>
      <c r="AD353" s="354"/>
      <c r="AE353" s="354"/>
      <c r="AF353" s="354"/>
      <c r="AG353" s="354"/>
      <c r="AH353" s="354"/>
      <c r="AI353" s="354"/>
      <c r="AJ353" s="354"/>
      <c r="AK353" s="354"/>
      <c r="AL353" s="354"/>
      <c r="AM353" s="354"/>
      <c r="AN353" s="354"/>
      <c r="AO353" s="354"/>
      <c r="AP353" s="354"/>
      <c r="AQ353" s="354"/>
      <c r="AR353" s="354"/>
      <c r="AS353" s="354"/>
      <c r="AT353" s="354"/>
      <c r="AU353" s="354"/>
      <c r="AV353" s="354"/>
      <c r="AW353" s="354"/>
      <c r="AX353" s="354"/>
      <c r="AY353" s="354"/>
      <c r="AZ353" s="354"/>
      <c r="BA353" s="354"/>
      <c r="BB353" s="354"/>
      <c r="BC353" s="354"/>
      <c r="BD353" s="354"/>
      <c r="BE353" s="354"/>
      <c r="BF353" s="354"/>
      <c r="BG353" s="354"/>
      <c r="BH353" s="354"/>
      <c r="BI353" s="354"/>
      <c r="BJ353" s="354"/>
      <c r="BK353" s="354"/>
      <c r="BL353" s="354"/>
      <c r="BM353" s="354"/>
      <c r="BN353" s="354"/>
      <c r="BO353" s="354"/>
      <c r="BP353" s="354"/>
      <c r="BQ353" s="354"/>
      <c r="BR353" s="354"/>
      <c r="BS353" s="354"/>
      <c r="BT353" s="354"/>
      <c r="BU353" s="354"/>
      <c r="BV353" s="354"/>
      <c r="BW353" s="354"/>
      <c r="BX353" s="354"/>
      <c r="BY353" s="354"/>
      <c r="BZ353" s="354"/>
      <c r="CA353" s="354"/>
      <c r="CB353" s="354"/>
      <c r="CC353" s="354"/>
      <c r="CD353" s="354"/>
    </row>
    <row r="354" spans="2:82" ht="9.9499999999999993" customHeight="1" x14ac:dyDescent="0.25">
      <c r="B354" s="634"/>
      <c r="C354" s="430"/>
      <c r="D354" s="359"/>
      <c r="E354" s="160"/>
      <c r="F354" s="160"/>
      <c r="G354" s="414"/>
      <c r="H354" s="325"/>
      <c r="I354" s="325"/>
      <c r="J354" s="325"/>
      <c r="K354" s="325"/>
      <c r="L354" s="343"/>
    </row>
    <row r="355" spans="2:82" x14ac:dyDescent="0.25">
      <c r="B355" s="634"/>
      <c r="C355" s="430"/>
      <c r="D355" s="414"/>
      <c r="E355" s="160"/>
      <c r="F355" s="160"/>
      <c r="G355" s="414"/>
      <c r="H355" s="325"/>
      <c r="I355" s="325"/>
      <c r="J355" s="343"/>
      <c r="K355" s="325"/>
      <c r="L355" s="343"/>
    </row>
    <row r="356" spans="2:82" ht="16.5" customHeight="1" x14ac:dyDescent="0.25">
      <c r="B356" s="634"/>
      <c r="C356" s="430"/>
      <c r="D356" s="414"/>
      <c r="E356" s="160"/>
      <c r="F356" s="160"/>
      <c r="G356" s="414"/>
      <c r="H356" s="325"/>
      <c r="I356" s="325"/>
      <c r="J356" s="343"/>
      <c r="K356" s="325"/>
      <c r="L356" s="343"/>
    </row>
    <row r="357" spans="2:82" ht="16.5" customHeight="1" x14ac:dyDescent="0.25">
      <c r="B357" s="634"/>
      <c r="C357" s="431"/>
      <c r="D357" s="160"/>
      <c r="E357" s="160"/>
      <c r="F357" s="160"/>
      <c r="G357" s="446"/>
      <c r="H357" s="347"/>
      <c r="I357" s="347"/>
      <c r="J357" s="447"/>
      <c r="K357" s="347"/>
      <c r="L357" s="447"/>
    </row>
    <row r="358" spans="2:82" ht="16.5" customHeight="1" x14ac:dyDescent="0.25">
      <c r="B358" s="634"/>
      <c r="C358" s="431"/>
      <c r="D358" s="160"/>
      <c r="E358" s="414"/>
      <c r="F358" s="414"/>
      <c r="G358" s="414"/>
      <c r="H358" s="347"/>
      <c r="I358" s="347"/>
      <c r="J358" s="325"/>
      <c r="K358" s="347"/>
      <c r="L358" s="325"/>
    </row>
    <row r="359" spans="2:82" ht="16.5" customHeight="1" x14ac:dyDescent="0.25">
      <c r="B359" s="634"/>
      <c r="C359" s="431"/>
      <c r="D359" s="414"/>
      <c r="E359" s="414"/>
      <c r="F359" s="414"/>
      <c r="G359" s="414"/>
      <c r="H359" s="347"/>
      <c r="I359" s="347"/>
      <c r="J359" s="325"/>
      <c r="K359" s="347"/>
      <c r="L359" s="325"/>
    </row>
    <row r="360" spans="2:82" ht="16.5" customHeight="1" x14ac:dyDescent="0.25">
      <c r="B360" s="634"/>
      <c r="C360" s="431"/>
      <c r="D360" s="414"/>
      <c r="E360" s="414"/>
      <c r="F360" s="414"/>
      <c r="G360" s="414"/>
      <c r="H360" s="347"/>
      <c r="I360" s="347"/>
      <c r="J360" s="325"/>
      <c r="K360" s="347"/>
      <c r="L360" s="325"/>
    </row>
    <row r="361" spans="2:82" ht="16.5" customHeight="1" x14ac:dyDescent="0.25">
      <c r="B361" s="634"/>
      <c r="C361" s="431"/>
      <c r="D361" s="160"/>
      <c r="E361" s="414"/>
      <c r="F361" s="414"/>
      <c r="G361" s="414"/>
      <c r="H361" s="347"/>
      <c r="I361" s="347"/>
      <c r="J361" s="325"/>
      <c r="K361" s="347"/>
      <c r="L361" s="325"/>
    </row>
    <row r="362" spans="2:82" ht="16.5" customHeight="1" x14ac:dyDescent="0.25">
      <c r="B362" s="367"/>
      <c r="C362" s="436"/>
      <c r="D362" s="579"/>
      <c r="E362" s="437"/>
      <c r="F362" s="437"/>
      <c r="G362" s="437"/>
      <c r="H362" s="128"/>
      <c r="I362" s="128"/>
      <c r="J362" s="128"/>
      <c r="K362" s="128"/>
      <c r="L362" s="128"/>
    </row>
    <row r="363" spans="2:82" x14ac:dyDescent="0.25">
      <c r="B363" s="634"/>
      <c r="C363" s="430"/>
      <c r="D363" s="359"/>
      <c r="E363" s="437"/>
      <c r="F363" s="437"/>
      <c r="G363" s="437"/>
      <c r="H363" s="128"/>
      <c r="I363" s="128"/>
      <c r="J363" s="128"/>
      <c r="K363" s="128"/>
      <c r="L363" s="128"/>
    </row>
    <row r="364" spans="2:82" x14ac:dyDescent="0.25">
      <c r="B364" s="367"/>
      <c r="C364" s="436"/>
      <c r="D364" s="128"/>
      <c r="E364" s="128"/>
      <c r="F364" s="128"/>
      <c r="G364" s="128"/>
      <c r="H364" s="128"/>
      <c r="I364" s="128"/>
      <c r="J364" s="448"/>
      <c r="K364" s="128"/>
      <c r="L364" s="448"/>
    </row>
    <row r="365" spans="2:82" ht="16.5" customHeight="1" x14ac:dyDescent="0.25">
      <c r="B365" s="367"/>
      <c r="C365" s="436"/>
      <c r="D365" s="414"/>
      <c r="E365" s="160"/>
      <c r="F365" s="160"/>
      <c r="G365" s="414"/>
      <c r="H365" s="325"/>
      <c r="I365" s="325"/>
      <c r="J365" s="343"/>
      <c r="K365" s="325"/>
      <c r="L365" s="343"/>
    </row>
    <row r="366" spans="2:82" ht="16.5" customHeight="1" x14ac:dyDescent="0.25">
      <c r="B366" s="367"/>
      <c r="C366" s="443"/>
      <c r="D366" s="579"/>
      <c r="E366" s="579"/>
      <c r="F366" s="579"/>
      <c r="G366" s="437"/>
      <c r="H366" s="437"/>
      <c r="I366" s="437"/>
      <c r="J366" s="449"/>
      <c r="K366" s="437"/>
      <c r="L366" s="449"/>
    </row>
    <row r="367" spans="2:82" ht="16.5" customHeight="1" x14ac:dyDescent="0.25">
      <c r="B367" s="367"/>
      <c r="C367" s="443"/>
      <c r="D367" s="579"/>
      <c r="E367" s="579"/>
      <c r="F367" s="579"/>
      <c r="G367" s="437"/>
      <c r="H367" s="437"/>
      <c r="I367" s="437"/>
      <c r="J367" s="450"/>
      <c r="K367" s="437"/>
      <c r="L367" s="450"/>
    </row>
    <row r="368" spans="2:82" ht="16.5" customHeight="1" x14ac:dyDescent="0.25">
      <c r="B368" s="367"/>
      <c r="C368" s="436"/>
      <c r="D368" s="579"/>
      <c r="E368" s="437"/>
      <c r="F368" s="437"/>
      <c r="G368" s="437"/>
      <c r="H368" s="128"/>
      <c r="I368" s="128"/>
      <c r="J368" s="382"/>
      <c r="K368" s="128"/>
      <c r="L368" s="382"/>
    </row>
    <row r="369" spans="2:12" ht="7.35" customHeight="1" x14ac:dyDescent="0.25">
      <c r="B369" s="367"/>
      <c r="C369" s="443"/>
      <c r="D369" s="579"/>
      <c r="E369" s="437"/>
      <c r="F369" s="437"/>
      <c r="G369" s="437"/>
      <c r="H369" s="128"/>
      <c r="I369" s="128"/>
      <c r="J369" s="382"/>
      <c r="K369" s="128"/>
      <c r="L369" s="382"/>
    </row>
    <row r="370" spans="2:12" ht="16.5" customHeight="1" x14ac:dyDescent="0.25">
      <c r="B370" s="367"/>
      <c r="C370" s="436"/>
      <c r="D370" s="412"/>
      <c r="E370" s="128"/>
      <c r="F370" s="128"/>
      <c r="G370" s="128"/>
      <c r="H370" s="128"/>
      <c r="I370" s="128"/>
      <c r="J370" s="572"/>
      <c r="K370" s="128"/>
      <c r="L370" s="572"/>
    </row>
    <row r="371" spans="2:12" ht="16.5" customHeight="1" x14ac:dyDescent="0.25">
      <c r="B371" s="367"/>
      <c r="C371" s="436"/>
      <c r="D371" s="414"/>
      <c r="E371" s="160"/>
      <c r="F371" s="160"/>
      <c r="G371" s="414"/>
      <c r="H371" s="325"/>
      <c r="I371" s="325"/>
      <c r="J371" s="343"/>
      <c r="K371" s="325"/>
      <c r="L371" s="343"/>
    </row>
    <row r="372" spans="2:12" ht="16.5" customHeight="1" x14ac:dyDescent="0.25">
      <c r="B372" s="367"/>
      <c r="C372" s="443"/>
      <c r="D372" s="412"/>
      <c r="E372" s="437"/>
      <c r="F372" s="437"/>
      <c r="G372" s="437"/>
      <c r="H372" s="437"/>
      <c r="I372" s="437"/>
      <c r="J372" s="451"/>
      <c r="K372" s="437"/>
      <c r="L372" s="451"/>
    </row>
    <row r="373" spans="2:12" ht="9.9499999999999993" customHeight="1" x14ac:dyDescent="0.25">
      <c r="B373" s="367"/>
      <c r="C373" s="443"/>
      <c r="D373" s="412"/>
      <c r="E373" s="437"/>
      <c r="F373" s="437"/>
      <c r="G373" s="437"/>
      <c r="H373" s="437"/>
      <c r="I373" s="437"/>
      <c r="J373" s="451"/>
      <c r="K373" s="437"/>
      <c r="L373" s="451"/>
    </row>
    <row r="374" spans="2:12" ht="16.5" customHeight="1" x14ac:dyDescent="0.25">
      <c r="B374" s="367"/>
      <c r="C374" s="443"/>
      <c r="D374" s="412"/>
      <c r="E374" s="437"/>
      <c r="F374" s="437"/>
      <c r="G374" s="437"/>
      <c r="H374" s="437"/>
      <c r="I374" s="437"/>
      <c r="J374" s="451"/>
      <c r="K374" s="437"/>
      <c r="L374" s="451"/>
    </row>
    <row r="375" spans="2:12" ht="16.5" customHeight="1" x14ac:dyDescent="0.25">
      <c r="B375" s="367"/>
      <c r="C375" s="443"/>
      <c r="D375" s="412"/>
      <c r="E375" s="437"/>
      <c r="F375" s="437"/>
      <c r="G375" s="437"/>
      <c r="H375" s="437"/>
      <c r="I375" s="437"/>
      <c r="J375" s="451"/>
      <c r="K375" s="437"/>
      <c r="L375" s="451"/>
    </row>
    <row r="376" spans="2:12" ht="16.5" customHeight="1" x14ac:dyDescent="0.25">
      <c r="B376" s="367"/>
      <c r="C376" s="443"/>
      <c r="D376" s="412"/>
      <c r="E376" s="437"/>
      <c r="F376" s="437"/>
      <c r="G376" s="437"/>
      <c r="H376" s="437"/>
      <c r="I376" s="437"/>
      <c r="J376" s="451"/>
      <c r="K376" s="437"/>
      <c r="L376" s="451"/>
    </row>
    <row r="377" spans="2:12" ht="9.9499999999999993" customHeight="1" x14ac:dyDescent="0.25">
      <c r="B377" s="367"/>
      <c r="C377" s="443"/>
      <c r="D377" s="412"/>
      <c r="E377" s="437"/>
      <c r="F377" s="437"/>
      <c r="G377" s="437"/>
      <c r="H377" s="437"/>
      <c r="I377" s="437"/>
      <c r="J377" s="452"/>
      <c r="K377" s="437"/>
      <c r="L377" s="452"/>
    </row>
    <row r="378" spans="2:12" ht="16.5" customHeight="1" x14ac:dyDescent="0.25">
      <c r="B378" s="367"/>
      <c r="C378" s="436"/>
      <c r="D378" s="579"/>
      <c r="E378" s="579"/>
      <c r="F378" s="579"/>
      <c r="G378" s="437"/>
      <c r="H378" s="437"/>
      <c r="I378" s="437"/>
      <c r="J378" s="450"/>
      <c r="K378" s="437"/>
      <c r="L378" s="450"/>
    </row>
    <row r="379" spans="2:12" ht="16.5" customHeight="1" x14ac:dyDescent="0.25">
      <c r="B379" s="367"/>
      <c r="C379" s="443"/>
      <c r="D379" s="412"/>
      <c r="E379" s="579"/>
      <c r="F379" s="579"/>
      <c r="G379" s="437"/>
      <c r="H379" s="437"/>
      <c r="I379" s="437"/>
      <c r="J379" s="450"/>
      <c r="K379" s="437"/>
      <c r="L379" s="450"/>
    </row>
    <row r="380" spans="2:12" ht="9.9499999999999993" customHeight="1" x14ac:dyDescent="0.25">
      <c r="B380" s="367"/>
      <c r="C380" s="443"/>
      <c r="D380" s="579"/>
      <c r="E380" s="579"/>
      <c r="F380" s="579"/>
      <c r="G380" s="437"/>
      <c r="H380" s="437"/>
      <c r="I380" s="437"/>
      <c r="J380" s="450"/>
      <c r="K380" s="437"/>
      <c r="L380" s="450"/>
    </row>
    <row r="381" spans="2:12" ht="16.5" customHeight="1" x14ac:dyDescent="0.25">
      <c r="B381" s="367"/>
      <c r="C381" s="436"/>
      <c r="D381" s="579"/>
      <c r="E381" s="579"/>
      <c r="F381" s="579"/>
      <c r="G381" s="437"/>
      <c r="H381" s="437"/>
      <c r="I381" s="437"/>
      <c r="J381" s="450"/>
      <c r="K381" s="437"/>
      <c r="L381" s="450"/>
    </row>
    <row r="382" spans="2:12" ht="16.5" customHeight="1" x14ac:dyDescent="0.25">
      <c r="B382" s="367"/>
      <c r="C382" s="443"/>
      <c r="D382" s="412"/>
      <c r="E382" s="579"/>
      <c r="F382" s="579"/>
      <c r="G382" s="437"/>
      <c r="H382" s="437"/>
      <c r="I382" s="437"/>
      <c r="J382" s="450"/>
      <c r="K382" s="437"/>
      <c r="L382" s="450"/>
    </row>
    <row r="383" spans="2:12" ht="16.5" customHeight="1" x14ac:dyDescent="0.25">
      <c r="B383" s="367"/>
      <c r="C383" s="443"/>
      <c r="D383" s="412"/>
      <c r="E383" s="579"/>
      <c r="F383" s="579"/>
      <c r="G383" s="437"/>
      <c r="H383" s="437"/>
      <c r="I383" s="437"/>
      <c r="J383" s="450"/>
      <c r="K383" s="437"/>
      <c r="L383" s="450"/>
    </row>
    <row r="384" spans="2:12" ht="9.9499999999999993" customHeight="1" x14ac:dyDescent="0.25">
      <c r="B384" s="367"/>
      <c r="C384" s="443"/>
      <c r="D384" s="412"/>
      <c r="E384" s="579"/>
      <c r="F384" s="579"/>
      <c r="G384" s="437"/>
      <c r="H384" s="437"/>
      <c r="I384" s="437"/>
      <c r="J384" s="450"/>
      <c r="K384" s="437"/>
      <c r="L384" s="450"/>
    </row>
    <row r="385" spans="2:12" ht="16.5" customHeight="1" x14ac:dyDescent="0.25">
      <c r="B385" s="367"/>
      <c r="C385" s="436"/>
      <c r="D385" s="579"/>
      <c r="E385" s="579"/>
      <c r="F385" s="579"/>
      <c r="G385" s="437"/>
      <c r="H385" s="437"/>
      <c r="I385" s="437"/>
      <c r="J385" s="450"/>
      <c r="K385" s="437"/>
      <c r="L385" s="450"/>
    </row>
    <row r="386" spans="2:12" ht="16.5" customHeight="1" x14ac:dyDescent="0.25">
      <c r="B386" s="367"/>
      <c r="C386" s="443"/>
      <c r="D386" s="412"/>
      <c r="E386" s="579"/>
      <c r="F386" s="579"/>
      <c r="G386" s="437"/>
      <c r="H386" s="437"/>
      <c r="I386" s="437"/>
      <c r="J386" s="450"/>
      <c r="K386" s="437"/>
      <c r="L386" s="450"/>
    </row>
    <row r="387" spans="2:12" x14ac:dyDescent="0.25">
      <c r="B387" s="367"/>
      <c r="C387" s="443"/>
      <c r="D387" s="412"/>
      <c r="E387" s="579"/>
      <c r="F387" s="579"/>
      <c r="G387" s="437"/>
      <c r="H387" s="437"/>
      <c r="I387" s="437"/>
      <c r="J387" s="450"/>
      <c r="K387" s="437"/>
      <c r="L387" s="450"/>
    </row>
    <row r="388" spans="2:12" ht="16.5" customHeight="1" x14ac:dyDescent="0.25">
      <c r="B388" s="367"/>
      <c r="C388" s="436"/>
      <c r="D388" s="412"/>
      <c r="E388" s="579"/>
      <c r="F388" s="579"/>
      <c r="G388" s="437"/>
      <c r="H388" s="437"/>
      <c r="I388" s="437"/>
      <c r="J388" s="450"/>
      <c r="K388" s="437"/>
      <c r="L388" s="450"/>
    </row>
    <row r="389" spans="2:12" ht="16.5" customHeight="1" x14ac:dyDescent="0.25">
      <c r="B389" s="367"/>
      <c r="C389" s="443"/>
      <c r="D389" s="412"/>
      <c r="E389" s="579"/>
      <c r="F389" s="579"/>
      <c r="G389" s="437"/>
      <c r="H389" s="437"/>
      <c r="I389" s="437"/>
      <c r="J389" s="450"/>
      <c r="K389" s="437"/>
      <c r="L389" s="450"/>
    </row>
    <row r="390" spans="2:12" ht="16.5" customHeight="1" x14ac:dyDescent="0.25">
      <c r="B390" s="367"/>
      <c r="C390" s="443"/>
      <c r="D390" s="412"/>
      <c r="E390" s="579"/>
      <c r="F390" s="579"/>
      <c r="G390" s="437"/>
      <c r="H390" s="437"/>
      <c r="I390" s="437"/>
      <c r="J390" s="450"/>
      <c r="K390" s="437"/>
      <c r="L390" s="450"/>
    </row>
    <row r="391" spans="2:12" ht="9.9499999999999993" customHeight="1" x14ac:dyDescent="0.25">
      <c r="B391" s="367"/>
      <c r="C391" s="443"/>
      <c r="D391" s="412"/>
      <c r="E391" s="579"/>
      <c r="F391" s="579"/>
      <c r="G391" s="437"/>
      <c r="H391" s="437"/>
      <c r="I391" s="437"/>
      <c r="J391" s="450"/>
      <c r="K391" s="437"/>
      <c r="L391" s="450"/>
    </row>
    <row r="392" spans="2:12" ht="16.5" customHeight="1" x14ac:dyDescent="0.25">
      <c r="B392" s="367"/>
      <c r="C392" s="436"/>
      <c r="D392" s="412"/>
      <c r="E392" s="579"/>
      <c r="F392" s="579"/>
      <c r="G392" s="437"/>
      <c r="H392" s="437"/>
      <c r="I392" s="437"/>
      <c r="J392" s="450"/>
      <c r="K392" s="437"/>
      <c r="L392" s="450"/>
    </row>
    <row r="393" spans="2:12" ht="16.5" customHeight="1" x14ac:dyDescent="0.25">
      <c r="B393" s="367"/>
      <c r="C393" s="443"/>
      <c r="D393" s="412"/>
      <c r="E393" s="579"/>
      <c r="F393" s="579"/>
      <c r="G393" s="437"/>
      <c r="H393" s="437"/>
      <c r="I393" s="437"/>
      <c r="J393" s="450"/>
      <c r="K393" s="437"/>
      <c r="L393" s="450"/>
    </row>
    <row r="394" spans="2:12" ht="16.5" customHeight="1" x14ac:dyDescent="0.25">
      <c r="B394" s="367"/>
      <c r="C394" s="443"/>
      <c r="D394" s="412"/>
      <c r="E394" s="579"/>
      <c r="F394" s="579"/>
      <c r="G394" s="437"/>
      <c r="H394" s="437"/>
      <c r="I394" s="437"/>
      <c r="J394" s="450"/>
      <c r="K394" s="437"/>
      <c r="L394" s="450"/>
    </row>
    <row r="395" spans="2:12" ht="16.5" customHeight="1" x14ac:dyDescent="0.25">
      <c r="B395" s="367"/>
      <c r="C395" s="443"/>
      <c r="D395" s="412"/>
      <c r="E395" s="579"/>
      <c r="F395" s="579"/>
      <c r="G395" s="437"/>
      <c r="H395" s="437"/>
      <c r="I395" s="437"/>
      <c r="J395" s="450"/>
      <c r="K395" s="437"/>
      <c r="L395" s="450"/>
    </row>
    <row r="396" spans="2:12" ht="16.5" customHeight="1" x14ac:dyDescent="0.25">
      <c r="B396" s="367"/>
      <c r="C396" s="443"/>
      <c r="D396" s="412"/>
      <c r="E396" s="579"/>
      <c r="F396" s="579"/>
      <c r="G396" s="437"/>
      <c r="H396" s="437"/>
      <c r="I396" s="437"/>
      <c r="J396" s="450"/>
      <c r="K396" s="437"/>
      <c r="L396" s="450"/>
    </row>
    <row r="397" spans="2:12" ht="16.5" customHeight="1" x14ac:dyDescent="0.25">
      <c r="B397" s="367"/>
      <c r="C397" s="443"/>
      <c r="D397" s="412"/>
      <c r="E397" s="579"/>
      <c r="F397" s="579"/>
      <c r="G397" s="437"/>
      <c r="H397" s="437"/>
      <c r="I397" s="437"/>
      <c r="J397" s="450"/>
      <c r="K397" s="437"/>
      <c r="L397" s="450"/>
    </row>
    <row r="398" spans="2:12" ht="16.5" customHeight="1" x14ac:dyDescent="0.25">
      <c r="B398" s="373"/>
      <c r="C398" s="443"/>
      <c r="D398" s="412"/>
      <c r="E398" s="579"/>
      <c r="F398" s="579"/>
      <c r="G398" s="437"/>
      <c r="H398" s="437"/>
      <c r="I398" s="437"/>
      <c r="J398" s="450"/>
      <c r="K398" s="437"/>
      <c r="L398" s="450"/>
    </row>
    <row r="399" spans="2:12" ht="16.5" customHeight="1" x14ac:dyDescent="0.25">
      <c r="B399" s="373"/>
      <c r="C399" s="443"/>
      <c r="D399" s="412"/>
      <c r="E399" s="579"/>
      <c r="F399" s="579"/>
      <c r="G399" s="437"/>
      <c r="H399" s="437"/>
      <c r="I399" s="437"/>
      <c r="J399" s="450"/>
      <c r="K399" s="437"/>
      <c r="L399" s="450"/>
    </row>
    <row r="400" spans="2:12" ht="16.5" customHeight="1" x14ac:dyDescent="0.25">
      <c r="B400" s="373"/>
      <c r="C400" s="443"/>
      <c r="D400" s="412"/>
      <c r="E400" s="579"/>
      <c r="F400" s="579"/>
      <c r="G400" s="437"/>
      <c r="H400" s="128"/>
      <c r="I400" s="437"/>
      <c r="J400" s="450"/>
      <c r="K400" s="437"/>
      <c r="L400" s="450"/>
    </row>
    <row r="401" spans="2:12" ht="16.5" customHeight="1" x14ac:dyDescent="0.25">
      <c r="B401" s="373"/>
      <c r="C401" s="443"/>
      <c r="D401" s="412"/>
      <c r="E401" s="579"/>
      <c r="F401" s="579"/>
      <c r="G401" s="437"/>
      <c r="H401" s="437"/>
      <c r="I401" s="437"/>
      <c r="J401" s="450"/>
      <c r="K401" s="437"/>
      <c r="L401" s="450"/>
    </row>
    <row r="402" spans="2:12" ht="16.5" customHeight="1" x14ac:dyDescent="0.25">
      <c r="B402" s="367"/>
      <c r="C402" s="436"/>
      <c r="D402" s="579"/>
      <c r="E402" s="579"/>
      <c r="F402" s="579"/>
      <c r="G402" s="437"/>
      <c r="H402" s="437"/>
      <c r="I402" s="437"/>
      <c r="J402" s="450"/>
      <c r="K402" s="437"/>
      <c r="L402" s="450"/>
    </row>
    <row r="403" spans="2:12" ht="16.5" customHeight="1" x14ac:dyDescent="0.25">
      <c r="B403" s="373"/>
      <c r="C403" s="443"/>
      <c r="D403" s="412"/>
      <c r="E403" s="579"/>
      <c r="F403" s="579"/>
      <c r="G403" s="437"/>
      <c r="H403" s="437"/>
      <c r="I403" s="437"/>
      <c r="J403" s="450"/>
      <c r="K403" s="437"/>
      <c r="L403" s="450"/>
    </row>
    <row r="404" spans="2:12" ht="16.5" customHeight="1" x14ac:dyDescent="0.25">
      <c r="B404" s="367"/>
      <c r="C404" s="436"/>
      <c r="D404" s="412"/>
      <c r="E404" s="437"/>
      <c r="F404" s="437"/>
      <c r="G404" s="437"/>
      <c r="H404" s="128"/>
      <c r="I404" s="128"/>
      <c r="J404" s="382"/>
      <c r="K404" s="128"/>
      <c r="L404" s="382"/>
    </row>
    <row r="405" spans="2:12" x14ac:dyDescent="0.25">
      <c r="B405" s="373"/>
      <c r="C405" s="443"/>
      <c r="D405" s="579"/>
      <c r="E405" s="437"/>
      <c r="F405" s="437"/>
      <c r="G405" s="437"/>
      <c r="H405" s="128"/>
      <c r="I405" s="128"/>
      <c r="J405" s="382"/>
      <c r="K405" s="128"/>
      <c r="L405" s="382"/>
    </row>
    <row r="406" spans="2:12" x14ac:dyDescent="0.25">
      <c r="B406" s="367"/>
      <c r="C406" s="436"/>
      <c r="D406" s="579"/>
      <c r="E406" s="437"/>
      <c r="F406" s="437"/>
      <c r="G406" s="437"/>
      <c r="H406" s="128"/>
      <c r="I406" s="128"/>
      <c r="J406" s="382"/>
      <c r="K406" s="128"/>
      <c r="L406" s="382"/>
    </row>
    <row r="407" spans="2:12" x14ac:dyDescent="0.25">
      <c r="B407" s="373"/>
      <c r="C407" s="443"/>
      <c r="D407" s="412"/>
      <c r="E407" s="437"/>
      <c r="F407" s="437"/>
      <c r="G407" s="437"/>
      <c r="H407" s="128"/>
      <c r="I407" s="128"/>
      <c r="J407" s="382"/>
      <c r="K407" s="128"/>
      <c r="L407" s="382"/>
    </row>
    <row r="408" spans="2:12" x14ac:dyDescent="0.25">
      <c r="B408" s="373"/>
      <c r="C408" s="443"/>
      <c r="D408" s="412"/>
      <c r="E408" s="437"/>
      <c r="F408" s="437"/>
      <c r="G408" s="437"/>
      <c r="H408" s="128"/>
      <c r="I408" s="128"/>
      <c r="J408" s="382"/>
      <c r="K408" s="128"/>
      <c r="L408" s="382"/>
    </row>
    <row r="409" spans="2:12" x14ac:dyDescent="0.25">
      <c r="B409" s="373"/>
      <c r="C409" s="443"/>
      <c r="D409" s="412"/>
      <c r="E409" s="437"/>
      <c r="F409" s="437"/>
      <c r="G409" s="437"/>
      <c r="H409" s="128"/>
      <c r="I409" s="128"/>
      <c r="J409" s="382"/>
      <c r="K409" s="128"/>
      <c r="L409" s="382"/>
    </row>
    <row r="410" spans="2:12" x14ac:dyDescent="0.25">
      <c r="B410" s="367"/>
      <c r="C410" s="436"/>
      <c r="D410" s="579"/>
      <c r="E410" s="437"/>
      <c r="F410" s="437"/>
      <c r="G410" s="437"/>
      <c r="H410" s="128"/>
      <c r="I410" s="128"/>
      <c r="J410" s="382"/>
      <c r="K410" s="128"/>
      <c r="L410" s="382"/>
    </row>
    <row r="411" spans="2:12" x14ac:dyDescent="0.25">
      <c r="B411" s="373"/>
      <c r="C411" s="443"/>
      <c r="D411" s="412"/>
      <c r="E411" s="437"/>
      <c r="F411" s="437"/>
      <c r="G411" s="437"/>
      <c r="H411" s="128"/>
      <c r="I411" s="128"/>
      <c r="J411" s="382"/>
      <c r="K411" s="128"/>
      <c r="L411" s="382"/>
    </row>
    <row r="412" spans="2:12" x14ac:dyDescent="0.25">
      <c r="B412" s="373"/>
      <c r="C412" s="443"/>
      <c r="D412" s="412"/>
      <c r="E412" s="437"/>
      <c r="F412" s="437"/>
      <c r="G412" s="437"/>
      <c r="H412" s="128"/>
      <c r="I412" s="128"/>
      <c r="J412" s="382"/>
      <c r="K412" s="128"/>
      <c r="L412" s="382"/>
    </row>
    <row r="413" spans="2:12" x14ac:dyDescent="0.25">
      <c r="B413" s="373"/>
      <c r="C413" s="443"/>
      <c r="D413" s="412"/>
      <c r="E413" s="437"/>
      <c r="F413" s="437"/>
      <c r="G413" s="437"/>
      <c r="H413" s="128"/>
      <c r="I413" s="128"/>
      <c r="J413" s="382"/>
      <c r="K413" s="128"/>
      <c r="L413" s="382"/>
    </row>
    <row r="414" spans="2:12" x14ac:dyDescent="0.25">
      <c r="B414" s="373"/>
      <c r="C414" s="443"/>
      <c r="D414" s="412"/>
      <c r="E414" s="437"/>
      <c r="F414" s="437"/>
      <c r="G414" s="437"/>
      <c r="H414" s="128"/>
      <c r="I414" s="128"/>
      <c r="J414" s="382"/>
      <c r="K414" s="128"/>
      <c r="L414" s="382"/>
    </row>
    <row r="415" spans="2:12" x14ac:dyDescent="0.25">
      <c r="B415" s="373"/>
      <c r="C415" s="443"/>
      <c r="D415" s="412"/>
      <c r="E415" s="437"/>
      <c r="F415" s="437"/>
      <c r="G415" s="437"/>
      <c r="H415" s="128"/>
      <c r="I415" s="128"/>
      <c r="J415" s="382"/>
      <c r="K415" s="128"/>
      <c r="L415" s="382"/>
    </row>
    <row r="416" spans="2:12" x14ac:dyDescent="0.25">
      <c r="B416" s="373"/>
      <c r="C416" s="443"/>
      <c r="D416" s="412"/>
      <c r="E416" s="437"/>
      <c r="F416" s="437"/>
      <c r="G416" s="437"/>
      <c r="H416" s="128"/>
      <c r="I416" s="128"/>
      <c r="J416" s="382"/>
      <c r="K416" s="128"/>
      <c r="L416" s="382"/>
    </row>
    <row r="417" spans="2:12" x14ac:dyDescent="0.25">
      <c r="B417" s="373"/>
      <c r="C417" s="443"/>
      <c r="D417" s="412"/>
      <c r="E417" s="437"/>
      <c r="F417" s="437"/>
      <c r="G417" s="437"/>
      <c r="H417" s="128"/>
      <c r="I417" s="128"/>
      <c r="J417" s="382"/>
      <c r="K417" s="128"/>
      <c r="L417" s="382"/>
    </row>
    <row r="418" spans="2:12" x14ac:dyDescent="0.25">
      <c r="B418" s="367"/>
      <c r="C418" s="436"/>
      <c r="D418" s="412"/>
      <c r="E418" s="128"/>
      <c r="F418" s="128"/>
      <c r="G418" s="128"/>
      <c r="H418" s="128"/>
      <c r="I418" s="128"/>
      <c r="J418" s="572"/>
      <c r="K418" s="128"/>
      <c r="L418" s="572"/>
    </row>
    <row r="419" spans="2:12" ht="16.5" customHeight="1" x14ac:dyDescent="0.25">
      <c r="B419" s="367"/>
      <c r="C419" s="436"/>
      <c r="D419" s="22"/>
      <c r="E419" s="137"/>
      <c r="F419" s="570"/>
      <c r="G419" s="137"/>
      <c r="H419" s="22"/>
      <c r="I419" s="137"/>
      <c r="J419" s="137"/>
      <c r="K419" s="137"/>
      <c r="L419" s="137"/>
    </row>
    <row r="420" spans="2:12" ht="16.5" customHeight="1" x14ac:dyDescent="0.25">
      <c r="B420" s="373"/>
      <c r="C420" s="443"/>
      <c r="D420" s="412"/>
      <c r="E420" s="437"/>
      <c r="F420" s="437"/>
      <c r="G420" s="437"/>
      <c r="H420" s="437"/>
      <c r="I420" s="437"/>
      <c r="J420" s="453"/>
      <c r="K420" s="437"/>
      <c r="L420" s="453"/>
    </row>
    <row r="421" spans="2:12" x14ac:dyDescent="0.25">
      <c r="B421" s="429"/>
      <c r="C421" s="454"/>
      <c r="D421" s="130"/>
      <c r="E421" s="130"/>
      <c r="F421" s="130"/>
      <c r="G421" s="130"/>
      <c r="H421" s="130"/>
      <c r="I421" s="130"/>
      <c r="J421" s="130"/>
      <c r="K421" s="130"/>
      <c r="L421" s="130"/>
    </row>
    <row r="422" spans="2:12" x14ac:dyDescent="0.25">
      <c r="C422" s="428"/>
    </row>
  </sheetData>
  <mergeCells count="86">
    <mergeCell ref="D323:G323"/>
    <mergeCell ref="D276:G276"/>
    <mergeCell ref="D268:G268"/>
    <mergeCell ref="D215:L217"/>
    <mergeCell ref="J240:L240"/>
    <mergeCell ref="D221:G221"/>
    <mergeCell ref="D220:H220"/>
    <mergeCell ref="D222:H222"/>
    <mergeCell ref="D228:H228"/>
    <mergeCell ref="D227:H227"/>
    <mergeCell ref="D251:L251"/>
    <mergeCell ref="D207:L210"/>
    <mergeCell ref="D178:G178"/>
    <mergeCell ref="D163:E163"/>
    <mergeCell ref="D162:E162"/>
    <mergeCell ref="M164:P164"/>
    <mergeCell ref="D165:L167"/>
    <mergeCell ref="H163:J163"/>
    <mergeCell ref="M159:P159"/>
    <mergeCell ref="F159:G159"/>
    <mergeCell ref="M161:P161"/>
    <mergeCell ref="H162:J162"/>
    <mergeCell ref="M163:P163"/>
    <mergeCell ref="M162:P162"/>
    <mergeCell ref="F163:G163"/>
    <mergeCell ref="H161:J161"/>
    <mergeCell ref="F162:G162"/>
    <mergeCell ref="F161:G161"/>
    <mergeCell ref="M160:P160"/>
    <mergeCell ref="D160:E160"/>
    <mergeCell ref="F158:G158"/>
    <mergeCell ref="F152:G152"/>
    <mergeCell ref="F156:G156"/>
    <mergeCell ref="H160:J160"/>
    <mergeCell ref="D155:E155"/>
    <mergeCell ref="F153:G153"/>
    <mergeCell ref="H154:J154"/>
    <mergeCell ref="M155:P155"/>
    <mergeCell ref="D158:E158"/>
    <mergeCell ref="F157:G157"/>
    <mergeCell ref="M157:P157"/>
    <mergeCell ref="H159:J159"/>
    <mergeCell ref="H158:J158"/>
    <mergeCell ref="M158:P158"/>
    <mergeCell ref="H157:J157"/>
    <mergeCell ref="G9:H9"/>
    <mergeCell ref="D29:H29"/>
    <mergeCell ref="J127:L127"/>
    <mergeCell ref="D85:L88"/>
    <mergeCell ref="D90:L91"/>
    <mergeCell ref="H152:J152"/>
    <mergeCell ref="H153:J153"/>
    <mergeCell ref="F155:G155"/>
    <mergeCell ref="F154:G154"/>
    <mergeCell ref="A1:L1"/>
    <mergeCell ref="A3:L3"/>
    <mergeCell ref="A4:L4"/>
    <mergeCell ref="D13:H13"/>
    <mergeCell ref="B5:B6"/>
    <mergeCell ref="J5:L5"/>
    <mergeCell ref="D5:H6"/>
    <mergeCell ref="D33:L38"/>
    <mergeCell ref="B20:H20"/>
    <mergeCell ref="D23:H23"/>
    <mergeCell ref="N43:R43"/>
    <mergeCell ref="D68:L68"/>
    <mergeCell ref="D69:L71"/>
    <mergeCell ref="M156:P156"/>
    <mergeCell ref="D96:L97"/>
    <mergeCell ref="D114:L115"/>
    <mergeCell ref="D112:L113"/>
    <mergeCell ref="D149:L151"/>
    <mergeCell ref="H156:J156"/>
    <mergeCell ref="D108:G108"/>
    <mergeCell ref="Q155:R155"/>
    <mergeCell ref="H155:J155"/>
    <mergeCell ref="Q154:R154"/>
    <mergeCell ref="M154:P154"/>
    <mergeCell ref="D93:L94"/>
    <mergeCell ref="F160:G160"/>
    <mergeCell ref="D154:E154"/>
    <mergeCell ref="D156:E156"/>
    <mergeCell ref="D161:E161"/>
    <mergeCell ref="D152:E153"/>
    <mergeCell ref="D159:E159"/>
    <mergeCell ref="D157:E157"/>
  </mergeCells>
  <printOptions horizontalCentered="1"/>
  <pageMargins left="0.9" right="0.6" top="1" bottom="1" header="0.118110236220472" footer="0.8"/>
  <pageSetup paperSize="9" scale="87" firstPageNumber="13" orientation="portrait" useFirstPageNumber="1" r:id="rId1"/>
  <headerFooter alignWithMargins="0">
    <oddHeader xml:space="preserve">&amp;C                                                   </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M415"/>
  <sheetViews>
    <sheetView zoomScaleNormal="100" zoomScaleSheetLayoutView="100" workbookViewId="0">
      <selection activeCell="N27" sqref="N27"/>
    </sheetView>
  </sheetViews>
  <sheetFormatPr defaultRowHeight="15.75" x14ac:dyDescent="0.25"/>
  <cols>
    <col min="1" max="1" width="3.75" style="3" customWidth="1"/>
    <col min="2" max="2" width="4.875" style="3" bestFit="1" customWidth="1"/>
    <col min="3" max="3" width="17.25" style="3" customWidth="1"/>
    <col min="4" max="4" width="3.625" style="85" customWidth="1"/>
    <col min="5" max="5" width="11.875" style="3" bestFit="1" customWidth="1"/>
    <col min="6" max="6" width="8.5" style="3" bestFit="1" customWidth="1"/>
    <col min="7" max="7" width="12.625" style="3" bestFit="1" customWidth="1"/>
    <col min="8" max="8" width="13" style="3" customWidth="1"/>
    <col min="9" max="9" width="10.875" style="3" customWidth="1"/>
    <col min="10" max="10" width="11.875" style="3" bestFit="1" customWidth="1"/>
    <col min="11" max="11" width="12.5" style="3" customWidth="1"/>
    <col min="12" max="12" width="3.5" style="3" customWidth="1"/>
    <col min="13" max="13" width="12.625" style="3" customWidth="1"/>
    <col min="14" max="14" width="11.25" style="3" bestFit="1" customWidth="1"/>
    <col min="15" max="16384" width="9" style="3"/>
  </cols>
  <sheetData>
    <row r="1" spans="1:11" x14ac:dyDescent="0.25">
      <c r="A1" s="35" t="s">
        <v>80</v>
      </c>
      <c r="C1" s="30" t="s">
        <v>51</v>
      </c>
      <c r="D1" s="1"/>
      <c r="F1" s="33"/>
      <c r="G1" s="24"/>
      <c r="H1" s="34"/>
    </row>
    <row r="2" spans="1:11" x14ac:dyDescent="0.25">
      <c r="B2" s="35"/>
      <c r="C2" s="36"/>
      <c r="D2" s="37"/>
      <c r="E2" s="32"/>
      <c r="F2" s="38"/>
      <c r="G2" s="36"/>
      <c r="H2" s="38"/>
      <c r="I2" s="32"/>
      <c r="J2" s="32"/>
      <c r="K2" s="32"/>
    </row>
    <row r="3" spans="1:11" x14ac:dyDescent="0.25">
      <c r="B3" s="39"/>
      <c r="C3" s="36" t="s">
        <v>52</v>
      </c>
      <c r="D3" s="37"/>
      <c r="E3" s="32"/>
      <c r="F3" s="32"/>
      <c r="G3" s="32"/>
      <c r="H3" s="32"/>
      <c r="I3" s="32"/>
      <c r="J3" s="32"/>
      <c r="K3" s="32"/>
    </row>
    <row r="4" spans="1:11" x14ac:dyDescent="0.25">
      <c r="B4" s="32"/>
      <c r="C4" s="32"/>
      <c r="D4" s="37"/>
      <c r="E4" s="32"/>
      <c r="F4" s="32"/>
      <c r="G4" s="32"/>
      <c r="H4" s="32"/>
      <c r="I4" s="32"/>
      <c r="J4" s="32"/>
      <c r="K4" s="32"/>
    </row>
    <row r="5" spans="1:11" x14ac:dyDescent="0.25">
      <c r="B5" s="32"/>
      <c r="C5" s="40"/>
      <c r="D5" s="41" t="s">
        <v>5</v>
      </c>
      <c r="E5" s="42"/>
      <c r="F5" s="43" t="s">
        <v>6</v>
      </c>
      <c r="G5" s="44"/>
      <c r="H5" s="45" t="s">
        <v>23</v>
      </c>
      <c r="I5" s="42"/>
      <c r="J5" s="42"/>
      <c r="K5" s="41"/>
    </row>
    <row r="6" spans="1:11" x14ac:dyDescent="0.25">
      <c r="B6" s="32"/>
      <c r="C6" s="46" t="s">
        <v>7</v>
      </c>
      <c r="D6" s="47" t="s">
        <v>8</v>
      </c>
      <c r="E6" s="48"/>
      <c r="F6" s="49"/>
      <c r="G6" s="50"/>
      <c r="H6" s="49"/>
      <c r="I6" s="49"/>
      <c r="J6" s="51"/>
      <c r="K6" s="47" t="s">
        <v>10</v>
      </c>
    </row>
    <row r="7" spans="1:11" x14ac:dyDescent="0.25">
      <c r="B7" s="32"/>
      <c r="C7" s="52"/>
      <c r="D7" s="47" t="s">
        <v>9</v>
      </c>
      <c r="E7" s="53" t="s">
        <v>54</v>
      </c>
      <c r="F7" s="752" t="s">
        <v>13</v>
      </c>
      <c r="G7" s="47" t="s">
        <v>55</v>
      </c>
      <c r="H7" s="53" t="s">
        <v>54</v>
      </c>
      <c r="I7" s="47" t="s">
        <v>49</v>
      </c>
      <c r="J7" s="47" t="s">
        <v>55</v>
      </c>
      <c r="K7" s="47" t="s">
        <v>55</v>
      </c>
    </row>
    <row r="8" spans="1:11" x14ac:dyDescent="0.25">
      <c r="B8" s="32"/>
      <c r="C8" s="54"/>
      <c r="D8" s="55" t="s">
        <v>11</v>
      </c>
      <c r="E8" s="49" t="s">
        <v>12</v>
      </c>
      <c r="F8" s="753"/>
      <c r="G8" s="54" t="s">
        <v>12</v>
      </c>
      <c r="H8" s="54" t="s">
        <v>12</v>
      </c>
      <c r="I8" s="56" t="s">
        <v>56</v>
      </c>
      <c r="J8" s="54" t="s">
        <v>12</v>
      </c>
      <c r="K8" s="55" t="s">
        <v>12</v>
      </c>
    </row>
    <row r="9" spans="1:11" x14ac:dyDescent="0.25">
      <c r="B9" s="32"/>
      <c r="C9" s="57" t="s">
        <v>24</v>
      </c>
      <c r="D9" s="47">
        <v>0</v>
      </c>
      <c r="E9" s="58">
        <v>18596912</v>
      </c>
      <c r="F9" s="58">
        <v>0</v>
      </c>
      <c r="G9" s="58">
        <f>E9+F9</f>
        <v>18596912</v>
      </c>
      <c r="H9" s="58">
        <v>0</v>
      </c>
      <c r="I9" s="58">
        <v>0</v>
      </c>
      <c r="J9" s="58">
        <f t="shared" ref="J9:J22" si="0">SUM(H9:I9)</f>
        <v>0</v>
      </c>
      <c r="K9" s="58">
        <f>G9-J9</f>
        <v>18596912</v>
      </c>
    </row>
    <row r="10" spans="1:11" x14ac:dyDescent="0.25">
      <c r="B10" s="32"/>
      <c r="C10" s="57" t="s">
        <v>14</v>
      </c>
      <c r="D10" s="47">
        <v>4</v>
      </c>
      <c r="E10" s="58">
        <v>22711179</v>
      </c>
      <c r="F10" s="58">
        <v>0</v>
      </c>
      <c r="G10" s="59">
        <f>E10+F10</f>
        <v>22711179</v>
      </c>
      <c r="H10" s="59">
        <v>9803717</v>
      </c>
      <c r="I10" s="58">
        <f>(G10-H10)*D10%</f>
        <v>516298.48000000004</v>
      </c>
      <c r="J10" s="58">
        <f t="shared" si="0"/>
        <v>10320015.48</v>
      </c>
      <c r="K10" s="58">
        <f>G10-J10</f>
        <v>12391163.52</v>
      </c>
    </row>
    <row r="11" spans="1:11" x14ac:dyDescent="0.25">
      <c r="B11" s="32"/>
      <c r="C11" s="57" t="s">
        <v>15</v>
      </c>
      <c r="D11" s="47">
        <v>10</v>
      </c>
      <c r="E11" s="58">
        <v>139863056</v>
      </c>
      <c r="F11" s="58">
        <v>450000</v>
      </c>
      <c r="G11" s="59">
        <f>E11+F11</f>
        <v>140313056</v>
      </c>
      <c r="H11" s="59">
        <v>103771289</v>
      </c>
      <c r="I11" s="58">
        <v>3631677</v>
      </c>
      <c r="J11" s="58">
        <f t="shared" si="0"/>
        <v>107402966</v>
      </c>
      <c r="K11" s="58">
        <f>G11-J11</f>
        <v>32910090</v>
      </c>
    </row>
    <row r="12" spans="1:11" x14ac:dyDescent="0.25">
      <c r="B12" s="32"/>
      <c r="C12" s="57" t="s">
        <v>16</v>
      </c>
      <c r="D12" s="47">
        <v>5</v>
      </c>
      <c r="E12" s="58">
        <v>17137785</v>
      </c>
      <c r="F12" s="58">
        <v>0</v>
      </c>
      <c r="G12" s="59">
        <f>E12+F12</f>
        <v>17137785</v>
      </c>
      <c r="H12" s="59">
        <v>9989235</v>
      </c>
      <c r="I12" s="58">
        <f t="shared" ref="I12:I22" si="1">(G12-H12)*D12%</f>
        <v>357427.5</v>
      </c>
      <c r="J12" s="58">
        <f t="shared" si="0"/>
        <v>10346662.5</v>
      </c>
      <c r="K12" s="58">
        <f>G12-J12</f>
        <v>6791122.5</v>
      </c>
    </row>
    <row r="13" spans="1:11" x14ac:dyDescent="0.25">
      <c r="B13" s="32"/>
      <c r="C13" s="57" t="s">
        <v>36</v>
      </c>
      <c r="D13" s="47">
        <v>10</v>
      </c>
      <c r="E13" s="58">
        <v>9130323</v>
      </c>
      <c r="F13" s="58">
        <v>0</v>
      </c>
      <c r="G13" s="59">
        <f>E13+F13</f>
        <v>9130323</v>
      </c>
      <c r="H13" s="59">
        <v>4248754</v>
      </c>
      <c r="I13" s="58">
        <f t="shared" si="1"/>
        <v>488156.9</v>
      </c>
      <c r="J13" s="58">
        <f t="shared" si="0"/>
        <v>4736910.9000000004</v>
      </c>
      <c r="K13" s="58">
        <f>G13-J13</f>
        <v>4393412.0999999996</v>
      </c>
    </row>
    <row r="14" spans="1:11" x14ac:dyDescent="0.25">
      <c r="B14" s="32"/>
      <c r="C14" s="57" t="s">
        <v>37</v>
      </c>
      <c r="D14" s="58">
        <v>0</v>
      </c>
      <c r="E14" s="58">
        <v>0</v>
      </c>
      <c r="F14" s="58">
        <v>0</v>
      </c>
      <c r="G14" s="58">
        <v>0</v>
      </c>
      <c r="H14" s="58"/>
      <c r="I14" s="58">
        <f t="shared" si="1"/>
        <v>0</v>
      </c>
      <c r="J14" s="58">
        <f t="shared" si="0"/>
        <v>0</v>
      </c>
      <c r="K14" s="58">
        <v>0</v>
      </c>
    </row>
    <row r="15" spans="1:11" x14ac:dyDescent="0.25">
      <c r="B15" s="32"/>
      <c r="C15" s="57" t="s">
        <v>17</v>
      </c>
      <c r="D15" s="47">
        <v>10</v>
      </c>
      <c r="E15" s="58">
        <v>345000</v>
      </c>
      <c r="F15" s="58">
        <v>0</v>
      </c>
      <c r="G15" s="58">
        <f t="shared" ref="G15:G23" si="2">E15+F15</f>
        <v>345000</v>
      </c>
      <c r="H15" s="58">
        <v>271199</v>
      </c>
      <c r="I15" s="58">
        <f t="shared" si="1"/>
        <v>7380.1</v>
      </c>
      <c r="J15" s="58">
        <f t="shared" si="0"/>
        <v>278579.09999999998</v>
      </c>
      <c r="K15" s="58">
        <f t="shared" ref="K15:K23" si="3">G15-J15</f>
        <v>66420.900000000023</v>
      </c>
    </row>
    <row r="16" spans="1:11" x14ac:dyDescent="0.25">
      <c r="B16" s="32"/>
      <c r="C16" s="57" t="s">
        <v>18</v>
      </c>
      <c r="D16" s="47">
        <v>10</v>
      </c>
      <c r="E16" s="58">
        <v>732649</v>
      </c>
      <c r="F16" s="58">
        <v>0</v>
      </c>
      <c r="G16" s="58">
        <f t="shared" si="2"/>
        <v>732649</v>
      </c>
      <c r="H16" s="58">
        <v>528460</v>
      </c>
      <c r="I16" s="58">
        <f t="shared" si="1"/>
        <v>20418.900000000001</v>
      </c>
      <c r="J16" s="58">
        <f t="shared" si="0"/>
        <v>548878.9</v>
      </c>
      <c r="K16" s="58">
        <f t="shared" si="3"/>
        <v>183770.09999999998</v>
      </c>
    </row>
    <row r="17" spans="1:13" x14ac:dyDescent="0.25">
      <c r="B17" s="32"/>
      <c r="C17" s="57" t="s">
        <v>22</v>
      </c>
      <c r="D17" s="47">
        <v>10</v>
      </c>
      <c r="E17" s="58">
        <v>5202408</v>
      </c>
      <c r="F17" s="58">
        <v>0</v>
      </c>
      <c r="G17" s="58">
        <f t="shared" si="2"/>
        <v>5202408</v>
      </c>
      <c r="H17" s="58">
        <v>3961226</v>
      </c>
      <c r="I17" s="58">
        <f t="shared" si="1"/>
        <v>124118.20000000001</v>
      </c>
      <c r="J17" s="58">
        <f t="shared" si="0"/>
        <v>4085344.2</v>
      </c>
      <c r="K17" s="58">
        <f t="shared" si="3"/>
        <v>1117063.7999999998</v>
      </c>
    </row>
    <row r="18" spans="1:13" x14ac:dyDescent="0.25">
      <c r="B18" s="32"/>
      <c r="C18" s="57" t="s">
        <v>19</v>
      </c>
      <c r="D18" s="47">
        <v>6</v>
      </c>
      <c r="E18" s="58">
        <v>737760</v>
      </c>
      <c r="F18" s="58">
        <v>0</v>
      </c>
      <c r="G18" s="58">
        <f t="shared" si="2"/>
        <v>737760</v>
      </c>
      <c r="H18" s="58">
        <v>425290</v>
      </c>
      <c r="I18" s="58">
        <f t="shared" si="1"/>
        <v>18748.2</v>
      </c>
      <c r="J18" s="58">
        <f t="shared" si="0"/>
        <v>444038.2</v>
      </c>
      <c r="K18" s="58">
        <f t="shared" si="3"/>
        <v>293721.8</v>
      </c>
    </row>
    <row r="19" spans="1:13" x14ac:dyDescent="0.25">
      <c r="B19" s="32"/>
      <c r="C19" s="60" t="s">
        <v>20</v>
      </c>
      <c r="D19" s="47">
        <v>20</v>
      </c>
      <c r="E19" s="58">
        <v>1315000</v>
      </c>
      <c r="F19" s="58">
        <v>0</v>
      </c>
      <c r="G19" s="58">
        <f t="shared" si="2"/>
        <v>1315000</v>
      </c>
      <c r="H19" s="58">
        <v>1290832</v>
      </c>
      <c r="I19" s="58">
        <f t="shared" si="1"/>
        <v>4833.6000000000004</v>
      </c>
      <c r="J19" s="58">
        <f t="shared" si="0"/>
        <v>1295665.6000000001</v>
      </c>
      <c r="K19" s="58">
        <f t="shared" si="3"/>
        <v>19334.399999999907</v>
      </c>
    </row>
    <row r="20" spans="1:13" x14ac:dyDescent="0.25">
      <c r="B20" s="32"/>
      <c r="C20" s="57" t="s">
        <v>33</v>
      </c>
      <c r="D20" s="47">
        <v>10</v>
      </c>
      <c r="E20" s="58">
        <v>1082951</v>
      </c>
      <c r="F20" s="58">
        <v>0</v>
      </c>
      <c r="G20" s="58">
        <f t="shared" si="2"/>
        <v>1082951</v>
      </c>
      <c r="H20" s="58">
        <v>821443</v>
      </c>
      <c r="I20" s="58">
        <f t="shared" si="1"/>
        <v>26150.800000000003</v>
      </c>
      <c r="J20" s="58">
        <f t="shared" si="0"/>
        <v>847593.8</v>
      </c>
      <c r="K20" s="58">
        <f t="shared" si="3"/>
        <v>235357.19999999995</v>
      </c>
    </row>
    <row r="21" spans="1:13" x14ac:dyDescent="0.25">
      <c r="B21" s="32"/>
      <c r="C21" s="57" t="s">
        <v>34</v>
      </c>
      <c r="D21" s="47">
        <v>10</v>
      </c>
      <c r="E21" s="58">
        <v>517404</v>
      </c>
      <c r="F21" s="58">
        <v>0</v>
      </c>
      <c r="G21" s="58">
        <f t="shared" si="2"/>
        <v>517404</v>
      </c>
      <c r="H21" s="58">
        <v>392308</v>
      </c>
      <c r="I21" s="58">
        <f t="shared" si="1"/>
        <v>12509.6</v>
      </c>
      <c r="J21" s="58">
        <f t="shared" si="0"/>
        <v>404817.6</v>
      </c>
      <c r="K21" s="58">
        <f t="shared" si="3"/>
        <v>112586.40000000002</v>
      </c>
    </row>
    <row r="22" spans="1:13" x14ac:dyDescent="0.25">
      <c r="B22" s="32"/>
      <c r="C22" s="61" t="s">
        <v>21</v>
      </c>
      <c r="D22" s="47">
        <v>10</v>
      </c>
      <c r="E22" s="62">
        <v>261531</v>
      </c>
      <c r="F22" s="58">
        <v>0</v>
      </c>
      <c r="G22" s="58">
        <f t="shared" si="2"/>
        <v>261531</v>
      </c>
      <c r="H22" s="58">
        <v>195905</v>
      </c>
      <c r="I22" s="58">
        <f t="shared" si="1"/>
        <v>6562.6</v>
      </c>
      <c r="J22" s="58">
        <f t="shared" si="0"/>
        <v>202467.6</v>
      </c>
      <c r="K22" s="58">
        <f t="shared" si="3"/>
        <v>59063.399999999994</v>
      </c>
    </row>
    <row r="23" spans="1:13" x14ac:dyDescent="0.25">
      <c r="A23" s="1"/>
      <c r="B23" s="37"/>
      <c r="C23" s="63" t="s">
        <v>59</v>
      </c>
      <c r="D23" s="64"/>
      <c r="E23" s="86">
        <f>SUM(E9:E22)</f>
        <v>217633958</v>
      </c>
      <c r="F23" s="86">
        <f>SUM(F9:F22)</f>
        <v>450000</v>
      </c>
      <c r="G23" s="86">
        <f t="shared" si="2"/>
        <v>218083958</v>
      </c>
      <c r="H23" s="86">
        <f>SUM(H9:H22)</f>
        <v>135699658</v>
      </c>
      <c r="I23" s="86">
        <f>SUM(I9:I22)</f>
        <v>5214281.88</v>
      </c>
      <c r="J23" s="86">
        <f>SUM(J9:J22)</f>
        <v>140913939.88</v>
      </c>
      <c r="K23" s="86">
        <f t="shared" si="3"/>
        <v>77170018.120000005</v>
      </c>
      <c r="M23" s="28"/>
    </row>
    <row r="24" spans="1:13" x14ac:dyDescent="0.25">
      <c r="A24" s="1" t="s">
        <v>25</v>
      </c>
      <c r="B24" s="37"/>
      <c r="C24" s="66" t="s">
        <v>60</v>
      </c>
      <c r="D24" s="63"/>
      <c r="E24" s="65">
        <v>217633958</v>
      </c>
      <c r="F24" s="67">
        <v>0</v>
      </c>
      <c r="G24" s="65">
        <v>217633958</v>
      </c>
      <c r="H24" s="67">
        <v>129987982</v>
      </c>
      <c r="I24" s="65">
        <v>5711674</v>
      </c>
      <c r="J24" s="67">
        <v>135699658</v>
      </c>
      <c r="K24" s="65">
        <v>81934300</v>
      </c>
      <c r="M24" s="28"/>
    </row>
    <row r="25" spans="1:13" x14ac:dyDescent="0.25">
      <c r="B25" s="32"/>
      <c r="C25" s="37"/>
      <c r="D25" s="37"/>
      <c r="E25" s="37"/>
      <c r="F25" s="37"/>
      <c r="G25" s="37"/>
      <c r="H25" s="68"/>
      <c r="I25" s="69"/>
      <c r="J25" s="69"/>
      <c r="K25" s="37"/>
    </row>
    <row r="26" spans="1:13" x14ac:dyDescent="0.25">
      <c r="B26" s="31" t="s">
        <v>81</v>
      </c>
      <c r="C26" s="36" t="s">
        <v>82</v>
      </c>
      <c r="D26" s="37"/>
      <c r="E26" s="32"/>
      <c r="F26" s="32"/>
      <c r="G26" s="32"/>
      <c r="H26" s="70"/>
      <c r="I26" s="32"/>
      <c r="J26" s="69"/>
      <c r="K26" s="37"/>
    </row>
    <row r="27" spans="1:13" x14ac:dyDescent="0.25">
      <c r="B27" s="32"/>
      <c r="C27" s="32"/>
      <c r="D27" s="37"/>
      <c r="E27" s="37"/>
      <c r="F27" s="71"/>
      <c r="G27" s="72" t="s">
        <v>57</v>
      </c>
      <c r="H27" s="72" t="s">
        <v>58</v>
      </c>
      <c r="I27" s="73"/>
      <c r="J27" s="69"/>
      <c r="K27" s="37"/>
    </row>
    <row r="28" spans="1:13" x14ac:dyDescent="0.25">
      <c r="B28" s="32"/>
      <c r="C28" s="32"/>
      <c r="D28" s="37"/>
      <c r="E28" s="32"/>
      <c r="F28" s="71"/>
      <c r="G28" s="74" t="s">
        <v>1</v>
      </c>
      <c r="H28" s="75" t="s">
        <v>1</v>
      </c>
      <c r="I28" s="76"/>
      <c r="J28" s="69"/>
      <c r="K28" s="37"/>
    </row>
    <row r="29" spans="1:13" x14ac:dyDescent="0.25">
      <c r="B29" s="32"/>
      <c r="C29" s="77" t="s">
        <v>45</v>
      </c>
      <c r="D29" s="37"/>
      <c r="E29" s="32" t="s">
        <v>83</v>
      </c>
      <c r="F29" s="71"/>
      <c r="G29" s="58">
        <f>I23-G30</f>
        <v>5163718.58</v>
      </c>
      <c r="H29" s="78">
        <v>5655708</v>
      </c>
      <c r="I29" s="68"/>
      <c r="J29" s="69"/>
      <c r="K29" s="37"/>
    </row>
    <row r="30" spans="1:13" ht="17.25" x14ac:dyDescent="0.35">
      <c r="B30" s="32"/>
      <c r="C30" s="77" t="s">
        <v>46</v>
      </c>
      <c r="D30" s="37"/>
      <c r="E30" s="32" t="s">
        <v>84</v>
      </c>
      <c r="F30" s="79"/>
      <c r="G30" s="80">
        <f>I22+I19+I18+I16</f>
        <v>50563.3</v>
      </c>
      <c r="H30" s="81">
        <v>55966</v>
      </c>
      <c r="I30" s="82"/>
      <c r="J30" s="69"/>
      <c r="K30" s="69"/>
    </row>
    <row r="31" spans="1:13" ht="17.25" x14ac:dyDescent="0.35">
      <c r="D31" s="1"/>
      <c r="F31" s="71"/>
      <c r="G31" s="83">
        <f>SUM(G29:G30)</f>
        <v>5214281.88</v>
      </c>
      <c r="H31" s="83">
        <f>SUM(H29:H30)</f>
        <v>5711674</v>
      </c>
      <c r="I31" s="84"/>
      <c r="J31" s="84"/>
      <c r="K31" s="1"/>
    </row>
    <row r="32" spans="1:13" x14ac:dyDescent="0.25">
      <c r="D32" s="1"/>
      <c r="J32" s="28"/>
    </row>
    <row r="33" spans="1:10" x14ac:dyDescent="0.25">
      <c r="D33" s="1"/>
      <c r="J33" s="28"/>
    </row>
    <row r="34" spans="1:10" x14ac:dyDescent="0.25">
      <c r="D34" s="1"/>
      <c r="J34" s="28"/>
    </row>
    <row r="35" spans="1:10" x14ac:dyDescent="0.25">
      <c r="D35" s="1"/>
      <c r="J35" s="28"/>
    </row>
    <row r="36" spans="1:10" x14ac:dyDescent="0.25">
      <c r="D36" s="1"/>
      <c r="J36" s="28"/>
    </row>
    <row r="37" spans="1:10" x14ac:dyDescent="0.25">
      <c r="D37" s="1"/>
      <c r="J37" s="28"/>
    </row>
    <row r="38" spans="1:10" x14ac:dyDescent="0.25">
      <c r="A38" s="3" t="s">
        <v>47</v>
      </c>
      <c r="D38" s="1"/>
      <c r="J38" s="28"/>
    </row>
    <row r="39" spans="1:10" x14ac:dyDescent="0.25">
      <c r="D39" s="1"/>
      <c r="J39" s="28"/>
    </row>
    <row r="40" spans="1:10" x14ac:dyDescent="0.25">
      <c r="D40" s="1"/>
      <c r="J40" s="28"/>
    </row>
    <row r="41" spans="1:10" x14ac:dyDescent="0.25">
      <c r="D41" s="1"/>
      <c r="J41" s="28"/>
    </row>
    <row r="42" spans="1:10" x14ac:dyDescent="0.25">
      <c r="D42" s="1"/>
      <c r="J42" s="28"/>
    </row>
    <row r="43" spans="1:10" x14ac:dyDescent="0.25">
      <c r="D43" s="1"/>
      <c r="J43" s="28"/>
    </row>
    <row r="44" spans="1:10" x14ac:dyDescent="0.25">
      <c r="D44" s="1"/>
      <c r="J44" s="28"/>
    </row>
    <row r="45" spans="1:10" x14ac:dyDescent="0.25">
      <c r="D45" s="1"/>
      <c r="J45" s="28"/>
    </row>
    <row r="46" spans="1:10" x14ac:dyDescent="0.25">
      <c r="D46" s="1"/>
      <c r="J46" s="28"/>
    </row>
    <row r="47" spans="1:10" x14ac:dyDescent="0.25">
      <c r="D47" s="1"/>
      <c r="J47" s="28"/>
    </row>
    <row r="48" spans="1:10" x14ac:dyDescent="0.25">
      <c r="D48" s="1"/>
      <c r="J48" s="28"/>
    </row>
    <row r="49" spans="4:10" x14ac:dyDescent="0.25">
      <c r="D49" s="1"/>
      <c r="J49" s="28"/>
    </row>
    <row r="50" spans="4:10" x14ac:dyDescent="0.25">
      <c r="D50" s="1"/>
      <c r="J50" s="28"/>
    </row>
    <row r="51" spans="4:10" x14ac:dyDescent="0.25">
      <c r="D51" s="1"/>
      <c r="J51" s="28"/>
    </row>
    <row r="52" spans="4:10" x14ac:dyDescent="0.25">
      <c r="D52" s="1"/>
      <c r="J52" s="28"/>
    </row>
    <row r="53" spans="4:10" x14ac:dyDescent="0.25">
      <c r="D53" s="1"/>
      <c r="J53" s="28"/>
    </row>
    <row r="54" spans="4:10" x14ac:dyDescent="0.25">
      <c r="D54" s="1"/>
      <c r="J54" s="28"/>
    </row>
    <row r="55" spans="4:10" x14ac:dyDescent="0.25">
      <c r="D55" s="1"/>
      <c r="J55" s="28"/>
    </row>
    <row r="56" spans="4:10" x14ac:dyDescent="0.25">
      <c r="D56" s="1"/>
      <c r="J56" s="28"/>
    </row>
    <row r="57" spans="4:10" x14ac:dyDescent="0.25">
      <c r="D57" s="1"/>
      <c r="J57" s="28"/>
    </row>
    <row r="58" spans="4:10" x14ac:dyDescent="0.25">
      <c r="D58" s="1"/>
      <c r="J58" s="28"/>
    </row>
    <row r="59" spans="4:10" x14ac:dyDescent="0.25">
      <c r="D59" s="1"/>
      <c r="J59" s="28"/>
    </row>
    <row r="60" spans="4:10" x14ac:dyDescent="0.25">
      <c r="D60" s="1"/>
      <c r="J60" s="28"/>
    </row>
    <row r="61" spans="4:10" x14ac:dyDescent="0.25">
      <c r="D61" s="1"/>
      <c r="J61" s="28"/>
    </row>
    <row r="62" spans="4:10" x14ac:dyDescent="0.25">
      <c r="D62" s="1"/>
      <c r="J62" s="28"/>
    </row>
    <row r="63" spans="4:10" x14ac:dyDescent="0.25">
      <c r="D63" s="1"/>
      <c r="J63" s="28"/>
    </row>
    <row r="64" spans="4:10" x14ac:dyDescent="0.25">
      <c r="D64" s="1"/>
      <c r="J64" s="28"/>
    </row>
    <row r="65" spans="4:10" x14ac:dyDescent="0.25">
      <c r="D65" s="1"/>
      <c r="J65" s="28"/>
    </row>
    <row r="66" spans="4:10" x14ac:dyDescent="0.25">
      <c r="D66" s="1"/>
      <c r="J66" s="28"/>
    </row>
    <row r="67" spans="4:10" x14ac:dyDescent="0.25">
      <c r="D67" s="1"/>
      <c r="J67" s="28"/>
    </row>
    <row r="68" spans="4:10" x14ac:dyDescent="0.25">
      <c r="D68" s="1"/>
      <c r="J68" s="28"/>
    </row>
    <row r="69" spans="4:10" x14ac:dyDescent="0.25">
      <c r="D69" s="1"/>
      <c r="J69" s="28"/>
    </row>
    <row r="70" spans="4:10" x14ac:dyDescent="0.25">
      <c r="D70" s="1"/>
      <c r="J70" s="28"/>
    </row>
    <row r="71" spans="4:10" x14ac:dyDescent="0.25">
      <c r="D71" s="1"/>
      <c r="J71" s="28"/>
    </row>
    <row r="72" spans="4:10" x14ac:dyDescent="0.25">
      <c r="D72" s="1"/>
      <c r="J72" s="28"/>
    </row>
    <row r="73" spans="4:10" x14ac:dyDescent="0.25">
      <c r="D73" s="1"/>
      <c r="J73" s="28"/>
    </row>
    <row r="74" spans="4:10" x14ac:dyDescent="0.25">
      <c r="D74" s="1"/>
      <c r="J74" s="28"/>
    </row>
    <row r="75" spans="4:10" x14ac:dyDescent="0.25">
      <c r="D75" s="1"/>
      <c r="J75" s="28"/>
    </row>
    <row r="76" spans="4:10" x14ac:dyDescent="0.25">
      <c r="D76" s="1"/>
      <c r="J76" s="28"/>
    </row>
    <row r="77" spans="4:10" x14ac:dyDescent="0.25">
      <c r="D77" s="1"/>
      <c r="J77" s="28"/>
    </row>
    <row r="78" spans="4:10" x14ac:dyDescent="0.25">
      <c r="D78" s="1"/>
      <c r="J78" s="28"/>
    </row>
    <row r="79" spans="4:10" x14ac:dyDescent="0.25">
      <c r="D79" s="1"/>
      <c r="J79" s="28"/>
    </row>
    <row r="80" spans="4:10" x14ac:dyDescent="0.25">
      <c r="D80" s="1"/>
      <c r="J80" s="28"/>
    </row>
    <row r="81" spans="4:10" x14ac:dyDescent="0.25">
      <c r="D81" s="1"/>
      <c r="J81" s="28"/>
    </row>
    <row r="82" spans="4:10" x14ac:dyDescent="0.25">
      <c r="D82" s="1"/>
      <c r="J82" s="28"/>
    </row>
    <row r="83" spans="4:10" x14ac:dyDescent="0.25">
      <c r="D83" s="1"/>
      <c r="J83" s="28"/>
    </row>
    <row r="84" spans="4:10" x14ac:dyDescent="0.25">
      <c r="D84" s="1"/>
      <c r="J84" s="28"/>
    </row>
    <row r="85" spans="4:10" x14ac:dyDescent="0.25">
      <c r="D85" s="1"/>
      <c r="J85" s="28"/>
    </row>
    <row r="86" spans="4:10" x14ac:dyDescent="0.25">
      <c r="D86" s="1"/>
      <c r="J86" s="28"/>
    </row>
    <row r="87" spans="4:10" x14ac:dyDescent="0.25">
      <c r="D87" s="1"/>
      <c r="J87" s="28"/>
    </row>
    <row r="88" spans="4:10" x14ac:dyDescent="0.25">
      <c r="D88" s="1"/>
      <c r="J88" s="28"/>
    </row>
    <row r="89" spans="4:10" x14ac:dyDescent="0.25">
      <c r="D89" s="1"/>
      <c r="J89" s="28"/>
    </row>
    <row r="90" spans="4:10" x14ac:dyDescent="0.25">
      <c r="D90" s="1"/>
      <c r="J90" s="28"/>
    </row>
    <row r="91" spans="4:10" x14ac:dyDescent="0.25">
      <c r="D91" s="1"/>
      <c r="J91" s="28"/>
    </row>
    <row r="92" spans="4:10" x14ac:dyDescent="0.25">
      <c r="D92" s="1"/>
      <c r="J92" s="28"/>
    </row>
    <row r="93" spans="4:10" x14ac:dyDescent="0.25">
      <c r="D93" s="1"/>
      <c r="J93" s="28"/>
    </row>
    <row r="94" spans="4:10" x14ac:dyDescent="0.25">
      <c r="D94" s="1"/>
      <c r="J94" s="28"/>
    </row>
    <row r="95" spans="4:10" x14ac:dyDescent="0.25">
      <c r="D95" s="1"/>
      <c r="J95" s="28"/>
    </row>
    <row r="96" spans="4:10" x14ac:dyDescent="0.25">
      <c r="D96" s="1"/>
      <c r="J96" s="28"/>
    </row>
    <row r="97" spans="4:10" x14ac:dyDescent="0.25">
      <c r="D97" s="1"/>
      <c r="J97" s="28"/>
    </row>
    <row r="98" spans="4:10" x14ac:dyDescent="0.25">
      <c r="D98" s="1"/>
      <c r="J98" s="28"/>
    </row>
    <row r="99" spans="4:10" x14ac:dyDescent="0.25">
      <c r="D99" s="1"/>
      <c r="J99" s="28"/>
    </row>
    <row r="100" spans="4:10" x14ac:dyDescent="0.25">
      <c r="D100" s="1"/>
      <c r="J100" s="28"/>
    </row>
    <row r="101" spans="4:10" x14ac:dyDescent="0.25">
      <c r="D101" s="1"/>
      <c r="J101" s="28"/>
    </row>
    <row r="102" spans="4:10" x14ac:dyDescent="0.25">
      <c r="D102" s="1"/>
      <c r="J102" s="28"/>
    </row>
    <row r="103" spans="4:10" x14ac:dyDescent="0.25">
      <c r="D103" s="1"/>
      <c r="J103" s="28"/>
    </row>
    <row r="104" spans="4:10" x14ac:dyDescent="0.25">
      <c r="D104" s="1"/>
      <c r="J104" s="28"/>
    </row>
    <row r="105" spans="4:10" x14ac:dyDescent="0.25">
      <c r="D105" s="1"/>
      <c r="J105" s="28"/>
    </row>
    <row r="106" spans="4:10" x14ac:dyDescent="0.25">
      <c r="D106" s="1"/>
      <c r="J106" s="28"/>
    </row>
    <row r="107" spans="4:10" x14ac:dyDescent="0.25">
      <c r="D107" s="1"/>
      <c r="J107" s="28"/>
    </row>
    <row r="108" spans="4:10" x14ac:dyDescent="0.25">
      <c r="D108" s="1"/>
      <c r="J108" s="28"/>
    </row>
    <row r="109" spans="4:10" x14ac:dyDescent="0.25">
      <c r="D109" s="1"/>
      <c r="J109" s="28"/>
    </row>
    <row r="110" spans="4:10" x14ac:dyDescent="0.25">
      <c r="D110" s="1"/>
      <c r="J110" s="28"/>
    </row>
    <row r="111" spans="4:10" x14ac:dyDescent="0.25">
      <c r="D111" s="1"/>
      <c r="J111" s="28"/>
    </row>
    <row r="112" spans="4:10" x14ac:dyDescent="0.25">
      <c r="D112" s="1"/>
      <c r="J112" s="28"/>
    </row>
    <row r="113" spans="4:10" x14ac:dyDescent="0.25">
      <c r="D113" s="1"/>
      <c r="J113" s="28"/>
    </row>
    <row r="114" spans="4:10" x14ac:dyDescent="0.25">
      <c r="D114" s="1"/>
      <c r="J114" s="28"/>
    </row>
    <row r="115" spans="4:10" x14ac:dyDescent="0.25">
      <c r="D115" s="1"/>
      <c r="J115" s="28"/>
    </row>
    <row r="116" spans="4:10" x14ac:dyDescent="0.25">
      <c r="D116" s="1"/>
      <c r="J116" s="28"/>
    </row>
    <row r="117" spans="4:10" x14ac:dyDescent="0.25">
      <c r="D117" s="1"/>
      <c r="J117" s="28"/>
    </row>
    <row r="118" spans="4:10" x14ac:dyDescent="0.25">
      <c r="D118" s="1"/>
      <c r="J118" s="28"/>
    </row>
    <row r="119" spans="4:10" x14ac:dyDescent="0.25">
      <c r="D119" s="1"/>
      <c r="J119" s="28"/>
    </row>
    <row r="120" spans="4:10" x14ac:dyDescent="0.25">
      <c r="D120" s="1"/>
      <c r="J120" s="28"/>
    </row>
    <row r="121" spans="4:10" x14ac:dyDescent="0.25">
      <c r="D121" s="1"/>
      <c r="J121" s="28"/>
    </row>
    <row r="122" spans="4:10" x14ac:dyDescent="0.25">
      <c r="D122" s="1"/>
      <c r="J122" s="28"/>
    </row>
    <row r="123" spans="4:10" x14ac:dyDescent="0.25">
      <c r="D123" s="1"/>
      <c r="J123" s="28"/>
    </row>
    <row r="124" spans="4:10" x14ac:dyDescent="0.25">
      <c r="D124" s="1"/>
      <c r="J124" s="28"/>
    </row>
    <row r="125" spans="4:10" x14ac:dyDescent="0.25">
      <c r="D125" s="1"/>
      <c r="J125" s="28"/>
    </row>
    <row r="126" spans="4:10" x14ac:dyDescent="0.25">
      <c r="D126" s="1"/>
      <c r="J126" s="28"/>
    </row>
    <row r="127" spans="4:10" x14ac:dyDescent="0.25">
      <c r="D127" s="1"/>
      <c r="J127" s="28"/>
    </row>
    <row r="128" spans="4:10" x14ac:dyDescent="0.25">
      <c r="D128" s="1"/>
      <c r="J128" s="28"/>
    </row>
    <row r="129" spans="4:10" x14ac:dyDescent="0.25">
      <c r="D129" s="1"/>
      <c r="J129" s="28"/>
    </row>
    <row r="130" spans="4:10" x14ac:dyDescent="0.25">
      <c r="D130" s="1"/>
      <c r="J130" s="28"/>
    </row>
    <row r="131" spans="4:10" x14ac:dyDescent="0.25">
      <c r="D131" s="1"/>
      <c r="J131" s="28"/>
    </row>
    <row r="132" spans="4:10" x14ac:dyDescent="0.25">
      <c r="D132" s="1"/>
      <c r="J132" s="28"/>
    </row>
    <row r="133" spans="4:10" x14ac:dyDescent="0.25">
      <c r="D133" s="1"/>
      <c r="J133" s="28"/>
    </row>
    <row r="134" spans="4:10" x14ac:dyDescent="0.25">
      <c r="D134" s="1"/>
      <c r="J134" s="28"/>
    </row>
    <row r="135" spans="4:10" x14ac:dyDescent="0.25">
      <c r="D135" s="1"/>
      <c r="J135" s="28"/>
    </row>
    <row r="136" spans="4:10" x14ac:dyDescent="0.25">
      <c r="D136" s="1"/>
      <c r="J136" s="28"/>
    </row>
    <row r="137" spans="4:10" x14ac:dyDescent="0.25">
      <c r="D137" s="1"/>
      <c r="J137" s="28"/>
    </row>
    <row r="138" spans="4:10" x14ac:dyDescent="0.25">
      <c r="D138" s="1"/>
      <c r="J138" s="28"/>
    </row>
    <row r="139" spans="4:10" x14ac:dyDescent="0.25">
      <c r="D139" s="1"/>
      <c r="J139" s="28"/>
    </row>
    <row r="140" spans="4:10" x14ac:dyDescent="0.25">
      <c r="D140" s="1"/>
      <c r="J140" s="28"/>
    </row>
    <row r="141" spans="4:10" x14ac:dyDescent="0.25">
      <c r="D141" s="1"/>
      <c r="J141" s="28"/>
    </row>
    <row r="142" spans="4:10" x14ac:dyDescent="0.25">
      <c r="D142" s="1"/>
      <c r="J142" s="28"/>
    </row>
    <row r="143" spans="4:10" x14ac:dyDescent="0.25">
      <c r="D143" s="1"/>
      <c r="J143" s="28"/>
    </row>
    <row r="144" spans="4:10" x14ac:dyDescent="0.25">
      <c r="D144" s="1"/>
      <c r="J144" s="28"/>
    </row>
    <row r="145" spans="4:10" x14ac:dyDescent="0.25">
      <c r="D145" s="1"/>
      <c r="J145" s="28"/>
    </row>
    <row r="146" spans="4:10" x14ac:dyDescent="0.25">
      <c r="D146" s="1"/>
      <c r="J146" s="28"/>
    </row>
    <row r="147" spans="4:10" x14ac:dyDescent="0.25">
      <c r="D147" s="1"/>
      <c r="J147" s="28"/>
    </row>
    <row r="148" spans="4:10" x14ac:dyDescent="0.25">
      <c r="D148" s="1"/>
      <c r="J148" s="28"/>
    </row>
    <row r="149" spans="4:10" x14ac:dyDescent="0.25">
      <c r="D149" s="1"/>
      <c r="J149" s="28"/>
    </row>
    <row r="150" spans="4:10" x14ac:dyDescent="0.25">
      <c r="D150" s="1"/>
      <c r="J150" s="28"/>
    </row>
    <row r="151" spans="4:10" x14ac:dyDescent="0.25">
      <c r="D151" s="1"/>
      <c r="J151" s="28"/>
    </row>
    <row r="152" spans="4:10" x14ac:dyDescent="0.25">
      <c r="D152" s="1"/>
      <c r="J152" s="28"/>
    </row>
    <row r="153" spans="4:10" x14ac:dyDescent="0.25">
      <c r="D153" s="1"/>
      <c r="J153" s="28"/>
    </row>
    <row r="154" spans="4:10" x14ac:dyDescent="0.25">
      <c r="D154" s="1"/>
    </row>
    <row r="155" spans="4:10" x14ac:dyDescent="0.25">
      <c r="D155" s="1"/>
    </row>
    <row r="156" spans="4:10" x14ac:dyDescent="0.25">
      <c r="D156" s="1"/>
    </row>
    <row r="157" spans="4:10" x14ac:dyDescent="0.25">
      <c r="D157" s="1"/>
    </row>
    <row r="158" spans="4:10" x14ac:dyDescent="0.25">
      <c r="D158" s="1"/>
    </row>
    <row r="159" spans="4:10" x14ac:dyDescent="0.25">
      <c r="D159" s="1"/>
    </row>
    <row r="160" spans="4:10" x14ac:dyDescent="0.25">
      <c r="D160" s="1"/>
    </row>
    <row r="161" spans="4:4" x14ac:dyDescent="0.25">
      <c r="D161" s="1"/>
    </row>
    <row r="162" spans="4:4" x14ac:dyDescent="0.25">
      <c r="D162" s="1"/>
    </row>
    <row r="163" spans="4:4" x14ac:dyDescent="0.25">
      <c r="D163" s="1"/>
    </row>
    <row r="164" spans="4:4" x14ac:dyDescent="0.25">
      <c r="D164" s="1"/>
    </row>
    <row r="165" spans="4:4" x14ac:dyDescent="0.25">
      <c r="D165" s="1"/>
    </row>
    <row r="166" spans="4:4" x14ac:dyDescent="0.25">
      <c r="D166" s="1"/>
    </row>
    <row r="167" spans="4:4" x14ac:dyDescent="0.25">
      <c r="D167" s="1"/>
    </row>
    <row r="168" spans="4:4" x14ac:dyDescent="0.25">
      <c r="D168" s="1"/>
    </row>
    <row r="169" spans="4:4" x14ac:dyDescent="0.25">
      <c r="D169" s="1"/>
    </row>
    <row r="170" spans="4:4" x14ac:dyDescent="0.25">
      <c r="D170" s="1"/>
    </row>
    <row r="171" spans="4:4" x14ac:dyDescent="0.25">
      <c r="D171" s="1"/>
    </row>
    <row r="172" spans="4:4" x14ac:dyDescent="0.25">
      <c r="D172" s="1"/>
    </row>
    <row r="173" spans="4:4" x14ac:dyDescent="0.25">
      <c r="D173" s="1"/>
    </row>
    <row r="174" spans="4:4" x14ac:dyDescent="0.25">
      <c r="D174" s="1"/>
    </row>
    <row r="175" spans="4:4" x14ac:dyDescent="0.25">
      <c r="D175" s="1"/>
    </row>
    <row r="176" spans="4:4" x14ac:dyDescent="0.25">
      <c r="D176" s="1"/>
    </row>
    <row r="177" spans="4:4" x14ac:dyDescent="0.25">
      <c r="D177" s="1"/>
    </row>
    <row r="178" spans="4:4" x14ac:dyDescent="0.25">
      <c r="D178" s="1"/>
    </row>
    <row r="179" spans="4:4" x14ac:dyDescent="0.25">
      <c r="D179" s="1"/>
    </row>
    <row r="180" spans="4:4" x14ac:dyDescent="0.25">
      <c r="D180" s="1"/>
    </row>
    <row r="181" spans="4:4" x14ac:dyDescent="0.25">
      <c r="D181" s="1"/>
    </row>
    <row r="182" spans="4:4" x14ac:dyDescent="0.25">
      <c r="D182" s="1"/>
    </row>
    <row r="183" spans="4:4" x14ac:dyDescent="0.25">
      <c r="D183" s="1"/>
    </row>
    <row r="184" spans="4:4" x14ac:dyDescent="0.25">
      <c r="D184" s="1"/>
    </row>
    <row r="185" spans="4:4" x14ac:dyDescent="0.25">
      <c r="D185" s="1"/>
    </row>
    <row r="186" spans="4:4" x14ac:dyDescent="0.25">
      <c r="D186" s="1"/>
    </row>
    <row r="187" spans="4:4" x14ac:dyDescent="0.25">
      <c r="D187" s="1"/>
    </row>
    <row r="188" spans="4:4" x14ac:dyDescent="0.25">
      <c r="D188" s="1"/>
    </row>
    <row r="189" spans="4:4" x14ac:dyDescent="0.25">
      <c r="D189" s="1"/>
    </row>
    <row r="190" spans="4:4" x14ac:dyDescent="0.25">
      <c r="D190" s="1"/>
    </row>
    <row r="191" spans="4:4" x14ac:dyDescent="0.25">
      <c r="D191" s="1"/>
    </row>
    <row r="192" spans="4:4" x14ac:dyDescent="0.25">
      <c r="D192" s="1"/>
    </row>
    <row r="193" spans="4:4" x14ac:dyDescent="0.25">
      <c r="D193" s="1"/>
    </row>
    <row r="194" spans="4:4" x14ac:dyDescent="0.25">
      <c r="D194" s="1"/>
    </row>
    <row r="195" spans="4:4" x14ac:dyDescent="0.25">
      <c r="D195" s="1"/>
    </row>
    <row r="196" spans="4:4" x14ac:dyDescent="0.25">
      <c r="D196" s="1"/>
    </row>
    <row r="197" spans="4:4" x14ac:dyDescent="0.25">
      <c r="D197" s="1"/>
    </row>
    <row r="198" spans="4:4" x14ac:dyDescent="0.25">
      <c r="D198" s="1"/>
    </row>
    <row r="199" spans="4:4" x14ac:dyDescent="0.25">
      <c r="D199" s="1"/>
    </row>
    <row r="200" spans="4:4" x14ac:dyDescent="0.25">
      <c r="D200" s="1"/>
    </row>
    <row r="201" spans="4:4" x14ac:dyDescent="0.25">
      <c r="D201" s="1"/>
    </row>
    <row r="202" spans="4:4" x14ac:dyDescent="0.25">
      <c r="D202" s="1"/>
    </row>
    <row r="203" spans="4:4" x14ac:dyDescent="0.25">
      <c r="D203" s="1"/>
    </row>
    <row r="204" spans="4:4" x14ac:dyDescent="0.25">
      <c r="D204" s="1"/>
    </row>
    <row r="205" spans="4:4" x14ac:dyDescent="0.25">
      <c r="D205" s="1"/>
    </row>
    <row r="206" spans="4:4" x14ac:dyDescent="0.25">
      <c r="D206" s="1"/>
    </row>
    <row r="207" spans="4:4" x14ac:dyDescent="0.25">
      <c r="D207" s="1"/>
    </row>
    <row r="208" spans="4:4" x14ac:dyDescent="0.25">
      <c r="D208" s="1"/>
    </row>
    <row r="209" spans="4:4" x14ac:dyDescent="0.25">
      <c r="D209" s="1"/>
    </row>
    <row r="210" spans="4:4" x14ac:dyDescent="0.25">
      <c r="D210" s="1"/>
    </row>
    <row r="211" spans="4:4" x14ac:dyDescent="0.25">
      <c r="D211" s="1"/>
    </row>
    <row r="212" spans="4:4" x14ac:dyDescent="0.25">
      <c r="D212" s="1"/>
    </row>
    <row r="213" spans="4:4" x14ac:dyDescent="0.25">
      <c r="D213" s="1"/>
    </row>
    <row r="214" spans="4:4" x14ac:dyDescent="0.25">
      <c r="D214" s="1"/>
    </row>
    <row r="215" spans="4:4" x14ac:dyDescent="0.25">
      <c r="D215" s="1"/>
    </row>
    <row r="216" spans="4:4" x14ac:dyDescent="0.25">
      <c r="D216" s="1"/>
    </row>
    <row r="217" spans="4:4" x14ac:dyDescent="0.25">
      <c r="D217" s="1"/>
    </row>
    <row r="218" spans="4:4" x14ac:dyDescent="0.25">
      <c r="D218" s="1"/>
    </row>
    <row r="219" spans="4:4" x14ac:dyDescent="0.25">
      <c r="D219" s="1"/>
    </row>
    <row r="220" spans="4:4" x14ac:dyDescent="0.25">
      <c r="D220" s="1"/>
    </row>
    <row r="221" spans="4:4" x14ac:dyDescent="0.25">
      <c r="D221" s="1"/>
    </row>
    <row r="222" spans="4:4" x14ac:dyDescent="0.25">
      <c r="D222" s="1"/>
    </row>
    <row r="223" spans="4:4" x14ac:dyDescent="0.25">
      <c r="D223" s="1"/>
    </row>
    <row r="224" spans="4:4" x14ac:dyDescent="0.25">
      <c r="D224" s="1"/>
    </row>
    <row r="225" spans="4:4" x14ac:dyDescent="0.25">
      <c r="D225" s="1"/>
    </row>
    <row r="226" spans="4:4" x14ac:dyDescent="0.25">
      <c r="D226" s="1"/>
    </row>
    <row r="227" spans="4:4" x14ac:dyDescent="0.25">
      <c r="D227" s="1"/>
    </row>
    <row r="228" spans="4:4" x14ac:dyDescent="0.25">
      <c r="D228" s="1"/>
    </row>
    <row r="229" spans="4:4" x14ac:dyDescent="0.25">
      <c r="D229" s="1"/>
    </row>
    <row r="230" spans="4:4" x14ac:dyDescent="0.25">
      <c r="D230" s="1"/>
    </row>
    <row r="231" spans="4:4" x14ac:dyDescent="0.25">
      <c r="D231" s="1"/>
    </row>
    <row r="232" spans="4:4" x14ac:dyDescent="0.25">
      <c r="D232" s="1"/>
    </row>
    <row r="233" spans="4:4" x14ac:dyDescent="0.25">
      <c r="D233" s="1"/>
    </row>
    <row r="234" spans="4:4" x14ac:dyDescent="0.25">
      <c r="D234" s="1"/>
    </row>
    <row r="235" spans="4:4" x14ac:dyDescent="0.25">
      <c r="D235" s="1"/>
    </row>
    <row r="236" spans="4:4" x14ac:dyDescent="0.25">
      <c r="D236" s="1"/>
    </row>
    <row r="237" spans="4:4" x14ac:dyDescent="0.25">
      <c r="D237" s="1"/>
    </row>
    <row r="238" spans="4:4" x14ac:dyDescent="0.25">
      <c r="D238" s="1"/>
    </row>
    <row r="239" spans="4:4" x14ac:dyDescent="0.25">
      <c r="D239" s="1"/>
    </row>
    <row r="240" spans="4:4" x14ac:dyDescent="0.25">
      <c r="D240" s="1"/>
    </row>
    <row r="241" spans="4:4" x14ac:dyDescent="0.25">
      <c r="D241" s="1"/>
    </row>
    <row r="242" spans="4:4" x14ac:dyDescent="0.25">
      <c r="D242" s="1"/>
    </row>
    <row r="243" spans="4:4" x14ac:dyDescent="0.25">
      <c r="D243" s="1"/>
    </row>
    <row r="244" spans="4:4" x14ac:dyDescent="0.25">
      <c r="D244" s="1"/>
    </row>
    <row r="245" spans="4:4" x14ac:dyDescent="0.25">
      <c r="D245" s="1"/>
    </row>
    <row r="246" spans="4:4" x14ac:dyDescent="0.25">
      <c r="D246" s="1"/>
    </row>
    <row r="247" spans="4:4" x14ac:dyDescent="0.25">
      <c r="D247" s="1"/>
    </row>
    <row r="248" spans="4:4" x14ac:dyDescent="0.25">
      <c r="D248" s="1"/>
    </row>
    <row r="249" spans="4:4" x14ac:dyDescent="0.25">
      <c r="D249" s="1"/>
    </row>
    <row r="250" spans="4:4" x14ac:dyDescent="0.25">
      <c r="D250" s="1"/>
    </row>
    <row r="251" spans="4:4" x14ac:dyDescent="0.25">
      <c r="D251" s="1"/>
    </row>
    <row r="252" spans="4:4" x14ac:dyDescent="0.25">
      <c r="D252" s="1"/>
    </row>
    <row r="253" spans="4:4" x14ac:dyDescent="0.25">
      <c r="D253" s="1"/>
    </row>
    <row r="254" spans="4:4" x14ac:dyDescent="0.25">
      <c r="D254" s="1"/>
    </row>
    <row r="255" spans="4:4" x14ac:dyDescent="0.25">
      <c r="D255" s="1"/>
    </row>
    <row r="256" spans="4:4" x14ac:dyDescent="0.25">
      <c r="D256" s="1"/>
    </row>
    <row r="257" spans="4:4" x14ac:dyDescent="0.25">
      <c r="D257" s="1"/>
    </row>
    <row r="258" spans="4:4" x14ac:dyDescent="0.25">
      <c r="D258" s="1"/>
    </row>
    <row r="259" spans="4:4" x14ac:dyDescent="0.25">
      <c r="D259" s="1"/>
    </row>
    <row r="260" spans="4:4" x14ac:dyDescent="0.25">
      <c r="D260" s="1"/>
    </row>
    <row r="261" spans="4:4" x14ac:dyDescent="0.25">
      <c r="D261" s="1"/>
    </row>
    <row r="262" spans="4:4" x14ac:dyDescent="0.25">
      <c r="D262" s="1"/>
    </row>
    <row r="263" spans="4:4" x14ac:dyDescent="0.25">
      <c r="D263" s="1"/>
    </row>
    <row r="264" spans="4:4" x14ac:dyDescent="0.25">
      <c r="D264" s="1"/>
    </row>
    <row r="265" spans="4:4" x14ac:dyDescent="0.25">
      <c r="D265" s="1"/>
    </row>
    <row r="266" spans="4:4" x14ac:dyDescent="0.25">
      <c r="D266" s="1"/>
    </row>
    <row r="267" spans="4:4" x14ac:dyDescent="0.25">
      <c r="D267" s="1"/>
    </row>
    <row r="268" spans="4:4" x14ac:dyDescent="0.25">
      <c r="D268" s="1"/>
    </row>
    <row r="269" spans="4:4" x14ac:dyDescent="0.25">
      <c r="D269" s="1"/>
    </row>
    <row r="270" spans="4:4" x14ac:dyDescent="0.25">
      <c r="D270" s="1"/>
    </row>
    <row r="271" spans="4:4" x14ac:dyDescent="0.25">
      <c r="D271" s="1"/>
    </row>
    <row r="272" spans="4:4" x14ac:dyDescent="0.25">
      <c r="D272" s="1"/>
    </row>
    <row r="273" spans="4:4" x14ac:dyDescent="0.25">
      <c r="D273" s="1"/>
    </row>
    <row r="274" spans="4:4" x14ac:dyDescent="0.25">
      <c r="D274" s="1"/>
    </row>
    <row r="275" spans="4:4" x14ac:dyDescent="0.25">
      <c r="D275" s="1"/>
    </row>
    <row r="276" spans="4:4" x14ac:dyDescent="0.25">
      <c r="D276" s="1"/>
    </row>
    <row r="277" spans="4:4" x14ac:dyDescent="0.25">
      <c r="D277" s="1"/>
    </row>
    <row r="278" spans="4:4" x14ac:dyDescent="0.25">
      <c r="D278" s="1"/>
    </row>
    <row r="279" spans="4:4" x14ac:dyDescent="0.25">
      <c r="D279" s="1"/>
    </row>
    <row r="280" spans="4:4" x14ac:dyDescent="0.25">
      <c r="D280" s="1"/>
    </row>
    <row r="281" spans="4:4" x14ac:dyDescent="0.25">
      <c r="D281" s="1"/>
    </row>
    <row r="282" spans="4:4" x14ac:dyDescent="0.25">
      <c r="D282" s="1"/>
    </row>
    <row r="283" spans="4:4" x14ac:dyDescent="0.25">
      <c r="D283" s="1"/>
    </row>
    <row r="284" spans="4:4" x14ac:dyDescent="0.25">
      <c r="D284" s="1"/>
    </row>
    <row r="285" spans="4:4" x14ac:dyDescent="0.25">
      <c r="D285" s="1"/>
    </row>
    <row r="286" spans="4:4" x14ac:dyDescent="0.25">
      <c r="D286" s="1"/>
    </row>
    <row r="287" spans="4:4" x14ac:dyDescent="0.25">
      <c r="D287" s="1"/>
    </row>
    <row r="288" spans="4:4" x14ac:dyDescent="0.25">
      <c r="D288" s="1"/>
    </row>
    <row r="289" spans="4:4" x14ac:dyDescent="0.25">
      <c r="D289" s="1"/>
    </row>
    <row r="290" spans="4:4" x14ac:dyDescent="0.25">
      <c r="D290" s="1"/>
    </row>
    <row r="291" spans="4:4" x14ac:dyDescent="0.25">
      <c r="D291" s="1"/>
    </row>
    <row r="292" spans="4:4" x14ac:dyDescent="0.25">
      <c r="D292" s="1"/>
    </row>
    <row r="293" spans="4:4" x14ac:dyDescent="0.25">
      <c r="D293" s="1"/>
    </row>
    <row r="294" spans="4:4" x14ac:dyDescent="0.25">
      <c r="D294" s="1"/>
    </row>
    <row r="295" spans="4:4" x14ac:dyDescent="0.25">
      <c r="D295" s="1"/>
    </row>
    <row r="296" spans="4:4" x14ac:dyDescent="0.25">
      <c r="D296" s="1"/>
    </row>
    <row r="297" spans="4:4" x14ac:dyDescent="0.25">
      <c r="D297" s="1"/>
    </row>
    <row r="298" spans="4:4" x14ac:dyDescent="0.25">
      <c r="D298" s="1"/>
    </row>
    <row r="299" spans="4:4" x14ac:dyDescent="0.25">
      <c r="D299" s="1"/>
    </row>
    <row r="300" spans="4:4" x14ac:dyDescent="0.25">
      <c r="D300" s="1"/>
    </row>
    <row r="301" spans="4:4" x14ac:dyDescent="0.25">
      <c r="D301" s="1"/>
    </row>
    <row r="302" spans="4:4" x14ac:dyDescent="0.25">
      <c r="D302" s="1"/>
    </row>
    <row r="303" spans="4:4" x14ac:dyDescent="0.25">
      <c r="D303" s="1"/>
    </row>
    <row r="304" spans="4:4" x14ac:dyDescent="0.25">
      <c r="D304" s="1"/>
    </row>
    <row r="305" spans="4:4" x14ac:dyDescent="0.25">
      <c r="D305" s="1"/>
    </row>
    <row r="306" spans="4:4" x14ac:dyDescent="0.25">
      <c r="D306" s="1"/>
    </row>
    <row r="307" spans="4:4" x14ac:dyDescent="0.25">
      <c r="D307" s="1"/>
    </row>
    <row r="308" spans="4:4" x14ac:dyDescent="0.25">
      <c r="D308" s="1"/>
    </row>
    <row r="309" spans="4:4" x14ac:dyDescent="0.25">
      <c r="D309" s="1"/>
    </row>
    <row r="310" spans="4:4" x14ac:dyDescent="0.25">
      <c r="D310" s="1"/>
    </row>
    <row r="311" spans="4:4" x14ac:dyDescent="0.25">
      <c r="D311" s="1"/>
    </row>
    <row r="312" spans="4:4" x14ac:dyDescent="0.25">
      <c r="D312" s="1"/>
    </row>
    <row r="313" spans="4:4" x14ac:dyDescent="0.25">
      <c r="D313" s="1"/>
    </row>
    <row r="314" spans="4:4" x14ac:dyDescent="0.25">
      <c r="D314" s="1"/>
    </row>
    <row r="315" spans="4:4" x14ac:dyDescent="0.25">
      <c r="D315" s="1"/>
    </row>
    <row r="316" spans="4:4" x14ac:dyDescent="0.25">
      <c r="D316" s="1"/>
    </row>
    <row r="317" spans="4:4" x14ac:dyDescent="0.25">
      <c r="D317" s="1"/>
    </row>
    <row r="318" spans="4:4" x14ac:dyDescent="0.25">
      <c r="D318" s="1"/>
    </row>
    <row r="319" spans="4:4" x14ac:dyDescent="0.25">
      <c r="D319" s="1"/>
    </row>
    <row r="320" spans="4:4" x14ac:dyDescent="0.25">
      <c r="D320" s="1"/>
    </row>
    <row r="321" spans="4:4" x14ac:dyDescent="0.25">
      <c r="D321" s="1"/>
    </row>
    <row r="322" spans="4:4" x14ac:dyDescent="0.25">
      <c r="D322" s="1"/>
    </row>
    <row r="323" spans="4:4" x14ac:dyDescent="0.25">
      <c r="D323" s="1"/>
    </row>
    <row r="324" spans="4:4" x14ac:dyDescent="0.25">
      <c r="D324" s="1"/>
    </row>
    <row r="325" spans="4:4" x14ac:dyDescent="0.25">
      <c r="D325" s="1"/>
    </row>
    <row r="326" spans="4:4" x14ac:dyDescent="0.25">
      <c r="D326" s="1"/>
    </row>
    <row r="327" spans="4:4" x14ac:dyDescent="0.25">
      <c r="D327" s="1"/>
    </row>
    <row r="328" spans="4:4" x14ac:dyDescent="0.25">
      <c r="D328" s="1"/>
    </row>
    <row r="329" spans="4:4" x14ac:dyDescent="0.25">
      <c r="D329" s="1"/>
    </row>
    <row r="330" spans="4:4" x14ac:dyDescent="0.25">
      <c r="D330" s="1"/>
    </row>
    <row r="331" spans="4:4" x14ac:dyDescent="0.25">
      <c r="D331" s="1"/>
    </row>
    <row r="332" spans="4:4" x14ac:dyDescent="0.25">
      <c r="D332" s="1"/>
    </row>
    <row r="333" spans="4:4" x14ac:dyDescent="0.25">
      <c r="D333" s="1"/>
    </row>
    <row r="334" spans="4:4" x14ac:dyDescent="0.25">
      <c r="D334" s="1"/>
    </row>
    <row r="335" spans="4:4" x14ac:dyDescent="0.25">
      <c r="D335" s="1"/>
    </row>
    <row r="336" spans="4:4" x14ac:dyDescent="0.25">
      <c r="D336" s="1"/>
    </row>
    <row r="337" spans="4:4" x14ac:dyDescent="0.25">
      <c r="D337" s="1"/>
    </row>
    <row r="338" spans="4:4" x14ac:dyDescent="0.25">
      <c r="D338" s="1"/>
    </row>
    <row r="339" spans="4:4" x14ac:dyDescent="0.25">
      <c r="D339" s="1"/>
    </row>
    <row r="340" spans="4:4" x14ac:dyDescent="0.25">
      <c r="D340" s="1"/>
    </row>
    <row r="341" spans="4:4" x14ac:dyDescent="0.25">
      <c r="D341" s="1"/>
    </row>
    <row r="342" spans="4:4" x14ac:dyDescent="0.25">
      <c r="D342" s="1"/>
    </row>
    <row r="343" spans="4:4" x14ac:dyDescent="0.25">
      <c r="D343" s="1"/>
    </row>
    <row r="344" spans="4:4" x14ac:dyDescent="0.25">
      <c r="D344" s="1"/>
    </row>
    <row r="345" spans="4:4" x14ac:dyDescent="0.25">
      <c r="D345" s="1"/>
    </row>
    <row r="346" spans="4:4" x14ac:dyDescent="0.25">
      <c r="D346" s="1"/>
    </row>
    <row r="347" spans="4:4" x14ac:dyDescent="0.25">
      <c r="D347" s="1"/>
    </row>
    <row r="348" spans="4:4" x14ac:dyDescent="0.25">
      <c r="D348" s="1"/>
    </row>
    <row r="349" spans="4:4" x14ac:dyDescent="0.25">
      <c r="D349" s="1"/>
    </row>
    <row r="350" spans="4:4" x14ac:dyDescent="0.25">
      <c r="D350" s="1"/>
    </row>
    <row r="351" spans="4:4" x14ac:dyDescent="0.25">
      <c r="D351" s="1"/>
    </row>
    <row r="352" spans="4:4" x14ac:dyDescent="0.25">
      <c r="D352" s="1"/>
    </row>
    <row r="353" spans="4:4" x14ac:dyDescent="0.25">
      <c r="D353" s="1"/>
    </row>
    <row r="354" spans="4:4" x14ac:dyDescent="0.25">
      <c r="D354" s="1"/>
    </row>
    <row r="355" spans="4:4" x14ac:dyDescent="0.25">
      <c r="D355" s="1"/>
    </row>
    <row r="356" spans="4:4" x14ac:dyDescent="0.25">
      <c r="D356" s="1"/>
    </row>
    <row r="357" spans="4:4" x14ac:dyDescent="0.25">
      <c r="D357" s="1"/>
    </row>
    <row r="358" spans="4:4" x14ac:dyDescent="0.25">
      <c r="D358" s="1"/>
    </row>
    <row r="359" spans="4:4" x14ac:dyDescent="0.25">
      <c r="D359" s="1"/>
    </row>
    <row r="360" spans="4:4" x14ac:dyDescent="0.25">
      <c r="D360" s="1"/>
    </row>
    <row r="361" spans="4:4" x14ac:dyDescent="0.25">
      <c r="D361" s="1"/>
    </row>
    <row r="362" spans="4:4" x14ac:dyDescent="0.25">
      <c r="D362" s="1"/>
    </row>
    <row r="363" spans="4:4" x14ac:dyDescent="0.25">
      <c r="D363" s="1"/>
    </row>
    <row r="364" spans="4:4" x14ac:dyDescent="0.25">
      <c r="D364" s="1"/>
    </row>
    <row r="365" spans="4:4" x14ac:dyDescent="0.25">
      <c r="D365" s="1"/>
    </row>
    <row r="366" spans="4:4" x14ac:dyDescent="0.25">
      <c r="D366" s="1"/>
    </row>
    <row r="367" spans="4:4" x14ac:dyDescent="0.25">
      <c r="D367" s="1"/>
    </row>
    <row r="368" spans="4:4" x14ac:dyDescent="0.25">
      <c r="D368" s="1"/>
    </row>
    <row r="369" spans="4:4" x14ac:dyDescent="0.25">
      <c r="D369" s="1"/>
    </row>
    <row r="370" spans="4:4" x14ac:dyDescent="0.25">
      <c r="D370" s="1"/>
    </row>
    <row r="371" spans="4:4" x14ac:dyDescent="0.25">
      <c r="D371" s="1"/>
    </row>
    <row r="372" spans="4:4" x14ac:dyDescent="0.25">
      <c r="D372" s="1"/>
    </row>
    <row r="373" spans="4:4" x14ac:dyDescent="0.25">
      <c r="D373" s="1"/>
    </row>
    <row r="374" spans="4:4" x14ac:dyDescent="0.25">
      <c r="D374" s="1"/>
    </row>
    <row r="375" spans="4:4" x14ac:dyDescent="0.25">
      <c r="D375" s="1"/>
    </row>
    <row r="376" spans="4:4" x14ac:dyDescent="0.25">
      <c r="D376" s="1"/>
    </row>
    <row r="377" spans="4:4" x14ac:dyDescent="0.25">
      <c r="D377" s="1"/>
    </row>
    <row r="378" spans="4:4" x14ac:dyDescent="0.25">
      <c r="D378" s="1"/>
    </row>
    <row r="379" spans="4:4" x14ac:dyDescent="0.25">
      <c r="D379" s="1"/>
    </row>
    <row r="380" spans="4:4" x14ac:dyDescent="0.25">
      <c r="D380" s="1"/>
    </row>
    <row r="381" spans="4:4" x14ac:dyDescent="0.25">
      <c r="D381" s="1"/>
    </row>
    <row r="382" spans="4:4" x14ac:dyDescent="0.25">
      <c r="D382" s="1"/>
    </row>
    <row r="383" spans="4:4" x14ac:dyDescent="0.25">
      <c r="D383" s="1"/>
    </row>
    <row r="384" spans="4:4" x14ac:dyDescent="0.25">
      <c r="D384" s="1"/>
    </row>
    <row r="385" spans="4:4" x14ac:dyDescent="0.25">
      <c r="D385" s="1"/>
    </row>
    <row r="386" spans="4:4" x14ac:dyDescent="0.25">
      <c r="D386" s="1"/>
    </row>
    <row r="387" spans="4:4" x14ac:dyDescent="0.25">
      <c r="D387" s="1"/>
    </row>
    <row r="388" spans="4:4" x14ac:dyDescent="0.25">
      <c r="D388" s="1"/>
    </row>
    <row r="389" spans="4:4" x14ac:dyDescent="0.25">
      <c r="D389" s="1"/>
    </row>
    <row r="390" spans="4:4" x14ac:dyDescent="0.25">
      <c r="D390" s="1"/>
    </row>
    <row r="391" spans="4:4" x14ac:dyDescent="0.25">
      <c r="D391" s="1"/>
    </row>
    <row r="392" spans="4:4" x14ac:dyDescent="0.25">
      <c r="D392" s="1"/>
    </row>
    <row r="393" spans="4:4" x14ac:dyDescent="0.25">
      <c r="D393" s="1"/>
    </row>
    <row r="394" spans="4:4" x14ac:dyDescent="0.25">
      <c r="D394" s="1"/>
    </row>
    <row r="395" spans="4:4" x14ac:dyDescent="0.25">
      <c r="D395" s="1"/>
    </row>
    <row r="396" spans="4:4" x14ac:dyDescent="0.25">
      <c r="D396" s="1"/>
    </row>
    <row r="397" spans="4:4" x14ac:dyDescent="0.25">
      <c r="D397" s="1"/>
    </row>
    <row r="398" spans="4:4" x14ac:dyDescent="0.25">
      <c r="D398" s="1"/>
    </row>
    <row r="399" spans="4:4" x14ac:dyDescent="0.25">
      <c r="D399" s="1"/>
    </row>
    <row r="400" spans="4:4" x14ac:dyDescent="0.25">
      <c r="D400" s="1"/>
    </row>
    <row r="401" spans="4:4" x14ac:dyDescent="0.25">
      <c r="D401" s="1"/>
    </row>
    <row r="402" spans="4:4" x14ac:dyDescent="0.25">
      <c r="D402" s="1"/>
    </row>
    <row r="403" spans="4:4" x14ac:dyDescent="0.25">
      <c r="D403" s="1"/>
    </row>
    <row r="404" spans="4:4" x14ac:dyDescent="0.25">
      <c r="D404" s="1"/>
    </row>
    <row r="405" spans="4:4" x14ac:dyDescent="0.25">
      <c r="D405" s="1"/>
    </row>
    <row r="406" spans="4:4" x14ac:dyDescent="0.25">
      <c r="D406" s="1"/>
    </row>
    <row r="407" spans="4:4" x14ac:dyDescent="0.25">
      <c r="D407" s="1"/>
    </row>
    <row r="408" spans="4:4" x14ac:dyDescent="0.25">
      <c r="D408" s="1"/>
    </row>
    <row r="409" spans="4:4" x14ac:dyDescent="0.25">
      <c r="D409" s="1"/>
    </row>
    <row r="410" spans="4:4" x14ac:dyDescent="0.25">
      <c r="D410" s="1"/>
    </row>
    <row r="411" spans="4:4" x14ac:dyDescent="0.25">
      <c r="D411" s="1"/>
    </row>
    <row r="412" spans="4:4" x14ac:dyDescent="0.25">
      <c r="D412" s="1"/>
    </row>
    <row r="413" spans="4:4" x14ac:dyDescent="0.25">
      <c r="D413" s="1"/>
    </row>
    <row r="414" spans="4:4" x14ac:dyDescent="0.25">
      <c r="D414" s="1"/>
    </row>
    <row r="415" spans="4:4" x14ac:dyDescent="0.25">
      <c r="D415" s="1"/>
    </row>
  </sheetData>
  <mergeCells count="1">
    <mergeCell ref="F7:F8"/>
  </mergeCells>
  <phoneticPr fontId="0" type="noConversion"/>
  <pageMargins left="0.5" right="0.15" top="1" bottom="0.25" header="0.3" footer="0.5"/>
  <pageSetup scale="90" orientation="landscape" verticalDpi="18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7"/>
  <sheetViews>
    <sheetView view="pageBreakPreview" zoomScaleNormal="100" zoomScaleSheetLayoutView="100" workbookViewId="0">
      <selection activeCell="F28" sqref="F28"/>
    </sheetView>
  </sheetViews>
  <sheetFormatPr defaultRowHeight="15.75" x14ac:dyDescent="0.25"/>
  <cols>
    <col min="4" max="4" width="13.125" customWidth="1"/>
    <col min="6" max="6" width="18.125" style="93" customWidth="1"/>
    <col min="7" max="7" width="15.75" style="93" bestFit="1" customWidth="1"/>
    <col min="9" max="9" width="2.875" customWidth="1"/>
    <col min="10" max="10" width="15.25" style="93" customWidth="1"/>
    <col min="11" max="11" width="12.125" bestFit="1" customWidth="1"/>
  </cols>
  <sheetData>
    <row r="1" spans="1:11" ht="17.25" customHeight="1" x14ac:dyDescent="0.25">
      <c r="A1" s="754" t="s">
        <v>78</v>
      </c>
      <c r="B1" s="754"/>
      <c r="C1" s="754"/>
      <c r="D1" s="754"/>
      <c r="E1" s="754"/>
      <c r="F1" s="754"/>
      <c r="G1" s="754"/>
      <c r="H1" s="754"/>
      <c r="I1" s="102"/>
    </row>
    <row r="3" spans="1:11" x14ac:dyDescent="0.25">
      <c r="A3" s="761" t="s">
        <v>100</v>
      </c>
      <c r="B3" s="761"/>
      <c r="C3" s="761"/>
      <c r="D3" s="761"/>
      <c r="E3" s="761"/>
    </row>
    <row r="4" spans="1:11" x14ac:dyDescent="0.25">
      <c r="F4" s="143">
        <v>2018</v>
      </c>
      <c r="G4" s="143">
        <v>2017</v>
      </c>
    </row>
    <row r="5" spans="1:11" x14ac:dyDescent="0.25">
      <c r="A5" s="755" t="s">
        <v>95</v>
      </c>
      <c r="B5" s="755"/>
      <c r="C5" s="755"/>
      <c r="D5" s="755"/>
      <c r="F5" s="141">
        <f>PPE!I21</f>
        <v>213433131.91999996</v>
      </c>
      <c r="G5" s="142">
        <f>+PPE!I55</f>
        <v>0</v>
      </c>
    </row>
    <row r="6" spans="1:11" x14ac:dyDescent="0.25">
      <c r="A6" s="755" t="s">
        <v>96</v>
      </c>
      <c r="B6" s="755"/>
      <c r="C6" s="755"/>
      <c r="D6" s="755"/>
      <c r="F6" s="142">
        <f>-PPE!I9</f>
        <v>-8123705</v>
      </c>
      <c r="G6" s="142">
        <f>-PPE!I42</f>
        <v>0</v>
      </c>
      <c r="I6" s="114"/>
      <c r="K6" s="93"/>
    </row>
    <row r="7" spans="1:11" ht="16.5" thickBot="1" x14ac:dyDescent="0.3">
      <c r="A7" s="756" t="s">
        <v>97</v>
      </c>
      <c r="B7" s="757"/>
      <c r="C7" s="757"/>
      <c r="D7" s="758"/>
      <c r="F7" s="94">
        <f>SUM(F5:F6)</f>
        <v>205309426.91999996</v>
      </c>
      <c r="G7" s="94">
        <f>SUM(G5:G6)</f>
        <v>0</v>
      </c>
      <c r="K7" s="93"/>
    </row>
    <row r="8" spans="1:11" ht="16.5" thickTop="1" x14ac:dyDescent="0.25">
      <c r="K8" s="93"/>
    </row>
    <row r="9" spans="1:11" x14ac:dyDescent="0.25">
      <c r="A9" s="755" t="s">
        <v>98</v>
      </c>
      <c r="B9" s="755"/>
      <c r="C9" s="755"/>
      <c r="D9" s="755"/>
      <c r="F9" s="93" t="e">
        <f>'Note 3-18'!#REF!</f>
        <v>#REF!</v>
      </c>
      <c r="G9" s="93" t="e">
        <f>+FS!#REF!</f>
        <v>#REF!</v>
      </c>
    </row>
    <row r="10" spans="1:11" x14ac:dyDescent="0.25">
      <c r="A10" s="756" t="s">
        <v>99</v>
      </c>
      <c r="B10" s="760"/>
      <c r="C10" s="760"/>
      <c r="D10" s="760"/>
      <c r="E10" s="760"/>
      <c r="F10" s="98" t="e">
        <f>F7+F9</f>
        <v>#REF!</v>
      </c>
      <c r="G10" s="98" t="e">
        <f>G7+G9</f>
        <v>#REF!</v>
      </c>
    </row>
    <row r="13" spans="1:11" x14ac:dyDescent="0.25">
      <c r="A13" s="761" t="s">
        <v>101</v>
      </c>
      <c r="B13" s="761"/>
      <c r="C13" s="761"/>
      <c r="D13" s="761"/>
      <c r="E13" s="761"/>
    </row>
    <row r="15" spans="1:11" x14ac:dyDescent="0.25">
      <c r="A15" s="759" t="s">
        <v>97</v>
      </c>
      <c r="B15" s="759"/>
      <c r="C15" s="759"/>
      <c r="D15" s="759"/>
      <c r="E15" s="759"/>
      <c r="F15" s="140">
        <f>35766971</f>
        <v>35766971</v>
      </c>
      <c r="G15" s="140">
        <v>42817449</v>
      </c>
    </row>
    <row r="16" spans="1:11" x14ac:dyDescent="0.25">
      <c r="A16" s="759" t="s">
        <v>102</v>
      </c>
      <c r="B16" s="755"/>
      <c r="C16" s="755"/>
      <c r="D16" s="755"/>
      <c r="E16" s="755"/>
      <c r="F16" s="93">
        <f>0</f>
        <v>0</v>
      </c>
      <c r="G16" s="93">
        <v>0</v>
      </c>
    </row>
    <row r="17" spans="1:10" x14ac:dyDescent="0.25">
      <c r="A17" s="759" t="s">
        <v>89</v>
      </c>
      <c r="B17" s="755"/>
      <c r="C17" s="755"/>
      <c r="D17" s="755"/>
      <c r="E17" s="755"/>
      <c r="F17" s="98">
        <f>SUM(F15:F16)</f>
        <v>35766971</v>
      </c>
      <c r="G17" s="98">
        <f>SUM(G15:G16)</f>
        <v>42817449</v>
      </c>
    </row>
    <row r="19" spans="1:10" x14ac:dyDescent="0.25">
      <c r="A19" s="759" t="s">
        <v>103</v>
      </c>
      <c r="B19" s="759"/>
      <c r="C19" s="759"/>
      <c r="D19" s="759"/>
      <c r="E19" s="759"/>
      <c r="F19" s="99" t="e">
        <f>F10-F17</f>
        <v>#REF!</v>
      </c>
      <c r="G19" s="99" t="e">
        <f>G10-G17</f>
        <v>#REF!</v>
      </c>
    </row>
    <row r="20" spans="1:10" x14ac:dyDescent="0.25">
      <c r="A20" s="756" t="s">
        <v>104</v>
      </c>
      <c r="B20" s="757"/>
      <c r="C20" s="757"/>
      <c r="D20" s="757"/>
      <c r="E20" s="758"/>
      <c r="F20" s="95" t="e">
        <f>F19*0.25</f>
        <v>#REF!</v>
      </c>
      <c r="G20" s="95" t="e">
        <f>G19*0.25</f>
        <v>#REF!</v>
      </c>
    </row>
    <row r="22" spans="1:10" x14ac:dyDescent="0.25">
      <c r="B22" s="101" t="s">
        <v>105</v>
      </c>
    </row>
    <row r="24" spans="1:10" x14ac:dyDescent="0.25">
      <c r="B24" s="96" t="s">
        <v>135</v>
      </c>
      <c r="F24" s="93" t="e">
        <f>+F20</f>
        <v>#REF!</v>
      </c>
      <c r="G24" s="93" t="e">
        <f>+G20</f>
        <v>#REF!</v>
      </c>
    </row>
    <row r="25" spans="1:10" x14ac:dyDescent="0.25">
      <c r="B25" s="96" t="s">
        <v>136</v>
      </c>
      <c r="F25" s="93" t="e">
        <f>G24</f>
        <v>#REF!</v>
      </c>
      <c r="G25" s="93">
        <v>11496387</v>
      </c>
    </row>
    <row r="26" spans="1:10" x14ac:dyDescent="0.25">
      <c r="B26" s="96"/>
    </row>
    <row r="27" spans="1:10" ht="16.5" thickBot="1" x14ac:dyDescent="0.3">
      <c r="B27" s="100" t="s">
        <v>106</v>
      </c>
      <c r="F27" s="97" t="e">
        <f>F24-F25</f>
        <v>#REF!</v>
      </c>
      <c r="G27" s="97" t="e">
        <f>G24-G25</f>
        <v>#REF!</v>
      </c>
    </row>
    <row r="28" spans="1:10" ht="16.5" thickTop="1" x14ac:dyDescent="0.25"/>
    <row r="30" spans="1:10" s="150" customFormat="1" x14ac:dyDescent="0.25">
      <c r="J30" s="151"/>
    </row>
    <row r="47" spans="10:10" s="100" customFormat="1" x14ac:dyDescent="0.25">
      <c r="J47" s="99"/>
    </row>
  </sheetData>
  <mergeCells count="13">
    <mergeCell ref="A19:E19"/>
    <mergeCell ref="A20:E20"/>
    <mergeCell ref="A10:E10"/>
    <mergeCell ref="A3:E3"/>
    <mergeCell ref="A13:E13"/>
    <mergeCell ref="A15:E15"/>
    <mergeCell ref="A16:E16"/>
    <mergeCell ref="A17:E17"/>
    <mergeCell ref="A1:H1"/>
    <mergeCell ref="A5:D5"/>
    <mergeCell ref="A6:D6"/>
    <mergeCell ref="A7:D7"/>
    <mergeCell ref="A9:D9"/>
  </mergeCells>
  <pageMargins left="0.7" right="0.7" top="0.75" bottom="0.75" header="0.3" footer="0.3"/>
  <pageSetup scale="81"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Cover</vt:lpstr>
      <vt:lpstr>FS</vt:lpstr>
      <vt:lpstr>IS</vt:lpstr>
      <vt:lpstr>CE</vt:lpstr>
      <vt:lpstr>CF</vt:lpstr>
      <vt:lpstr>Note 3-18</vt:lpstr>
      <vt:lpstr>Asset Schedule</vt:lpstr>
      <vt:lpstr>Sheet2</vt:lpstr>
      <vt:lpstr>Deferred Tax</vt:lpstr>
      <vt:lpstr>Sheet1</vt:lpstr>
      <vt:lpstr>Note 19-37</vt:lpstr>
      <vt:lpstr>Note 35-37 </vt:lpstr>
      <vt:lpstr>Note-38-39</vt:lpstr>
      <vt:lpstr>PPE</vt:lpstr>
      <vt:lpstr>'Asset Schedule'!Print_Area</vt:lpstr>
      <vt:lpstr>CE!Print_Area</vt:lpstr>
      <vt:lpstr>CF!Print_Area</vt:lpstr>
      <vt:lpstr>Cover!Print_Area</vt:lpstr>
      <vt:lpstr>'Deferred Tax'!Print_Area</vt:lpstr>
      <vt:lpstr>FS!Print_Area</vt:lpstr>
      <vt:lpstr>IS!Print_Area</vt:lpstr>
      <vt:lpstr>'Note 19-37'!Print_Area</vt:lpstr>
      <vt:lpstr>'Note 3-18'!Print_Area</vt:lpstr>
      <vt:lpstr>'Note 35-37 '!Print_Area</vt:lpstr>
      <vt:lpstr>'Note-38-39'!Print_Area</vt:lpstr>
      <vt:lpstr>PPE!Print_Area</vt:lpstr>
      <vt:lpstr>'Note 19-37'!Print_Titles</vt:lpstr>
      <vt:lpstr>'Note 3-18'!Print_Titles</vt:lpstr>
    </vt:vector>
  </TitlesOfParts>
  <Company>Rahima Food Corporation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Statement for 1999-2000</dc:title>
  <dc:subject>Financial Statement for 1999-2000</dc:subject>
  <dc:creator>CFO</dc:creator>
  <cp:lastModifiedBy>USER</cp:lastModifiedBy>
  <cp:lastPrinted>2024-10-27T09:35:20Z</cp:lastPrinted>
  <dcterms:created xsi:type="dcterms:W3CDTF">2000-11-01T03:49:33Z</dcterms:created>
  <dcterms:modified xsi:type="dcterms:W3CDTF">2024-10-27T09:38:42Z</dcterms:modified>
</cp:coreProperties>
</file>